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E:\OneDrive\Z+M\projekty\Doubrava\Podklady adminsitrace\Zakázky\ZD - Doubrava VZMR stavba\Priloha c. 4 - Technicka specifikace\"/>
    </mc:Choice>
  </mc:AlternateContent>
  <xr:revisionPtr revIDLastSave="0" documentId="13_ncr:1_{D36EA9AE-8C41-48D6-AFD1-285E41CB89D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Rekapitulace stavby" sheetId="1" r:id="rId1"/>
    <sheet name="01 - Hygienické zázemí" sheetId="2" r:id="rId2"/>
    <sheet name="02 - Polytechnika 2- arch..." sheetId="3" r:id="rId3"/>
    <sheet name="Pokyny pro vyplnění" sheetId="4" r:id="rId4"/>
  </sheets>
  <definedNames>
    <definedName name="_xlnm._FilterDatabase" localSheetId="1" hidden="1">'01 - Hygienické zázemí'!$C$95:$K$590</definedName>
    <definedName name="_xlnm._FilterDatabase" localSheetId="2" hidden="1">'02 - Polytechnika 2- arch...'!$C$88:$K$243</definedName>
    <definedName name="_xlnm.Print_Titles" localSheetId="1">'01 - Hygienické zázemí'!$95:$95</definedName>
    <definedName name="_xlnm.Print_Titles" localSheetId="2">'02 - Polytechnika 2- arch...'!$88:$88</definedName>
    <definedName name="_xlnm.Print_Titles" localSheetId="0">'Rekapitulace stavby'!$52:$52</definedName>
    <definedName name="_xlnm.Print_Area" localSheetId="1">'01 - Hygienické zázemí'!$C$4:$J$39,'01 - Hygienické zázemí'!$C$45:$J$77,'01 - Hygienické zázemí'!$C$83:$K$590</definedName>
    <definedName name="_xlnm.Print_Area" localSheetId="2">'02 - Polytechnika 2- arch...'!$C$4:$J$39,'02 - Polytechnika 2- arch...'!$C$45:$J$70,'02 - Polytechnika 2- arch...'!$C$76:$K$243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62" i="2" l="1"/>
  <c r="R262" i="2"/>
  <c r="P262" i="2"/>
  <c r="J589" i="2"/>
  <c r="BE589" i="2" s="1"/>
  <c r="P589" i="2"/>
  <c r="R589" i="2"/>
  <c r="R588" i="2" s="1"/>
  <c r="T589" i="2"/>
  <c r="BF589" i="2"/>
  <c r="BG589" i="2"/>
  <c r="BH589" i="2"/>
  <c r="BI589" i="2"/>
  <c r="BK589" i="2"/>
  <c r="J590" i="2"/>
  <c r="BE590" i="2" s="1"/>
  <c r="P590" i="2"/>
  <c r="R590" i="2"/>
  <c r="T590" i="2"/>
  <c r="BF590" i="2"/>
  <c r="BG590" i="2"/>
  <c r="BH590" i="2"/>
  <c r="BI590" i="2"/>
  <c r="BK590" i="2"/>
  <c r="BK588" i="2" l="1"/>
  <c r="J588" i="2" s="1"/>
  <c r="P588" i="2"/>
  <c r="T588" i="2"/>
  <c r="J37" i="3" l="1"/>
  <c r="J36" i="3"/>
  <c r="AY56" i="1" s="1"/>
  <c r="J35" i="3"/>
  <c r="AX56" i="1" s="1"/>
  <c r="BI243" i="3"/>
  <c r="BH243" i="3"/>
  <c r="BG243" i="3"/>
  <c r="BF243" i="3"/>
  <c r="T243" i="3"/>
  <c r="R243" i="3"/>
  <c r="P243" i="3"/>
  <c r="BI242" i="3"/>
  <c r="BH242" i="3"/>
  <c r="BG242" i="3"/>
  <c r="BF242" i="3"/>
  <c r="T242" i="3"/>
  <c r="R242" i="3"/>
  <c r="P242" i="3"/>
  <c r="BI237" i="3"/>
  <c r="BH237" i="3"/>
  <c r="BG237" i="3"/>
  <c r="BF237" i="3"/>
  <c r="T237" i="3"/>
  <c r="R237" i="3"/>
  <c r="P237" i="3"/>
  <c r="BI232" i="3"/>
  <c r="BH232" i="3"/>
  <c r="BG232" i="3"/>
  <c r="BF232" i="3"/>
  <c r="T232" i="3"/>
  <c r="R232" i="3"/>
  <c r="P232" i="3"/>
  <c r="BI227" i="3"/>
  <c r="BH227" i="3"/>
  <c r="BG227" i="3"/>
  <c r="BF227" i="3"/>
  <c r="T227" i="3"/>
  <c r="R227" i="3"/>
  <c r="P227" i="3"/>
  <c r="BI222" i="3"/>
  <c r="BH222" i="3"/>
  <c r="BG222" i="3"/>
  <c r="BF222" i="3"/>
  <c r="T222" i="3"/>
  <c r="R222" i="3"/>
  <c r="P222" i="3"/>
  <c r="BI217" i="3"/>
  <c r="BH217" i="3"/>
  <c r="BG217" i="3"/>
  <c r="BF217" i="3"/>
  <c r="T217" i="3"/>
  <c r="R217" i="3"/>
  <c r="P217" i="3"/>
  <c r="BI212" i="3"/>
  <c r="BH212" i="3"/>
  <c r="BG212" i="3"/>
  <c r="BF212" i="3"/>
  <c r="T212" i="3"/>
  <c r="R212" i="3"/>
  <c r="P212" i="3"/>
  <c r="BI209" i="3"/>
  <c r="BH209" i="3"/>
  <c r="BG209" i="3"/>
  <c r="BF209" i="3"/>
  <c r="T209" i="3"/>
  <c r="R209" i="3"/>
  <c r="P209" i="3"/>
  <c r="BI204" i="3"/>
  <c r="BH204" i="3"/>
  <c r="BG204" i="3"/>
  <c r="BF204" i="3"/>
  <c r="T204" i="3"/>
  <c r="R204" i="3"/>
  <c r="P204" i="3"/>
  <c r="BI199" i="3"/>
  <c r="BH199" i="3"/>
  <c r="BG199" i="3"/>
  <c r="BF199" i="3"/>
  <c r="T199" i="3"/>
  <c r="R199" i="3"/>
  <c r="P199" i="3"/>
  <c r="BI194" i="3"/>
  <c r="BH194" i="3"/>
  <c r="BG194" i="3"/>
  <c r="BF194" i="3"/>
  <c r="T194" i="3"/>
  <c r="R194" i="3"/>
  <c r="P194" i="3"/>
  <c r="BI190" i="3"/>
  <c r="BH190" i="3"/>
  <c r="BG190" i="3"/>
  <c r="BF190" i="3"/>
  <c r="T190" i="3"/>
  <c r="R190" i="3"/>
  <c r="P190" i="3"/>
  <c r="BI186" i="3"/>
  <c r="BH186" i="3"/>
  <c r="BG186" i="3"/>
  <c r="BF186" i="3"/>
  <c r="T186" i="3"/>
  <c r="R186" i="3"/>
  <c r="P186" i="3"/>
  <c r="BI182" i="3"/>
  <c r="BH182" i="3"/>
  <c r="BG182" i="3"/>
  <c r="BF182" i="3"/>
  <c r="T182" i="3"/>
  <c r="R182" i="3"/>
  <c r="P182" i="3"/>
  <c r="BI178" i="3"/>
  <c r="BH178" i="3"/>
  <c r="BG178" i="3"/>
  <c r="BF178" i="3"/>
  <c r="T178" i="3"/>
  <c r="R178" i="3"/>
  <c r="P178" i="3"/>
  <c r="BI174" i="3"/>
  <c r="BH174" i="3"/>
  <c r="BG174" i="3"/>
  <c r="BF174" i="3"/>
  <c r="T174" i="3"/>
  <c r="R174" i="3"/>
  <c r="P174" i="3"/>
  <c r="BI170" i="3"/>
  <c r="BH170" i="3"/>
  <c r="BG170" i="3"/>
  <c r="BF170" i="3"/>
  <c r="T170" i="3"/>
  <c r="R170" i="3"/>
  <c r="P170" i="3"/>
  <c r="BI167" i="3"/>
  <c r="BH167" i="3"/>
  <c r="BG167" i="3"/>
  <c r="BF167" i="3"/>
  <c r="T167" i="3"/>
  <c r="R167" i="3"/>
  <c r="P167" i="3"/>
  <c r="BI162" i="3"/>
  <c r="BH162" i="3"/>
  <c r="BG162" i="3"/>
  <c r="BF162" i="3"/>
  <c r="T162" i="3"/>
  <c r="R162" i="3"/>
  <c r="P162" i="3"/>
  <c r="BI157" i="3"/>
  <c r="BH157" i="3"/>
  <c r="BG157" i="3"/>
  <c r="BF157" i="3"/>
  <c r="T157" i="3"/>
  <c r="R157" i="3"/>
  <c r="P157" i="3"/>
  <c r="BI152" i="3"/>
  <c r="BH152" i="3"/>
  <c r="BG152" i="3"/>
  <c r="BF152" i="3"/>
  <c r="T152" i="3"/>
  <c r="R152" i="3"/>
  <c r="P152" i="3"/>
  <c r="BI149" i="3"/>
  <c r="BH149" i="3"/>
  <c r="BG149" i="3"/>
  <c r="BF149" i="3"/>
  <c r="T149" i="3"/>
  <c r="R149" i="3"/>
  <c r="P149" i="3"/>
  <c r="BI145" i="3"/>
  <c r="BH145" i="3"/>
  <c r="BG145" i="3"/>
  <c r="BF145" i="3"/>
  <c r="T145" i="3"/>
  <c r="R145" i="3"/>
  <c r="P145" i="3"/>
  <c r="BI142" i="3"/>
  <c r="BH142" i="3"/>
  <c r="BG142" i="3"/>
  <c r="BF142" i="3"/>
  <c r="T142" i="3"/>
  <c r="R142" i="3"/>
  <c r="P142" i="3"/>
  <c r="BI138" i="3"/>
  <c r="BH138" i="3"/>
  <c r="BG138" i="3"/>
  <c r="BF138" i="3"/>
  <c r="T138" i="3"/>
  <c r="R138" i="3"/>
  <c r="P138" i="3"/>
  <c r="BI134" i="3"/>
  <c r="BH134" i="3"/>
  <c r="BG134" i="3"/>
  <c r="BF134" i="3"/>
  <c r="T134" i="3"/>
  <c r="R134" i="3"/>
  <c r="P134" i="3"/>
  <c r="BI130" i="3"/>
  <c r="BH130" i="3"/>
  <c r="BG130" i="3"/>
  <c r="BF130" i="3"/>
  <c r="T130" i="3"/>
  <c r="T129" i="3" s="1"/>
  <c r="R130" i="3"/>
  <c r="R129" i="3"/>
  <c r="P130" i="3"/>
  <c r="P129" i="3" s="1"/>
  <c r="BI127" i="3"/>
  <c r="BH127" i="3"/>
  <c r="BG127" i="3"/>
  <c r="BF127" i="3"/>
  <c r="T127" i="3"/>
  <c r="R127" i="3"/>
  <c r="P127" i="3"/>
  <c r="BI123" i="3"/>
  <c r="BH123" i="3"/>
  <c r="BG123" i="3"/>
  <c r="BF123" i="3"/>
  <c r="T123" i="3"/>
  <c r="R123" i="3"/>
  <c r="P123" i="3"/>
  <c r="BI121" i="3"/>
  <c r="BH121" i="3"/>
  <c r="BG121" i="3"/>
  <c r="BF121" i="3"/>
  <c r="T121" i="3"/>
  <c r="R121" i="3"/>
  <c r="P121" i="3"/>
  <c r="BI119" i="3"/>
  <c r="BH119" i="3"/>
  <c r="BG119" i="3"/>
  <c r="BF119" i="3"/>
  <c r="T119" i="3"/>
  <c r="R119" i="3"/>
  <c r="P119" i="3"/>
  <c r="BI113" i="3"/>
  <c r="BH113" i="3"/>
  <c r="BG113" i="3"/>
  <c r="BF113" i="3"/>
  <c r="T113" i="3"/>
  <c r="R113" i="3"/>
  <c r="P113" i="3"/>
  <c r="BI108" i="3"/>
  <c r="BH108" i="3"/>
  <c r="BG108" i="3"/>
  <c r="BF108" i="3"/>
  <c r="T108" i="3"/>
  <c r="R108" i="3"/>
  <c r="P108" i="3"/>
  <c r="BI104" i="3"/>
  <c r="BH104" i="3"/>
  <c r="BG104" i="3"/>
  <c r="BF104" i="3"/>
  <c r="T104" i="3"/>
  <c r="R104" i="3"/>
  <c r="P104" i="3"/>
  <c r="BI100" i="3"/>
  <c r="BH100" i="3"/>
  <c r="BG100" i="3"/>
  <c r="BF100" i="3"/>
  <c r="T100" i="3"/>
  <c r="R100" i="3"/>
  <c r="P100" i="3"/>
  <c r="BI96" i="3"/>
  <c r="BH96" i="3"/>
  <c r="BG96" i="3"/>
  <c r="BF96" i="3"/>
  <c r="T96" i="3"/>
  <c r="R96" i="3"/>
  <c r="P96" i="3"/>
  <c r="BI92" i="3"/>
  <c r="BH92" i="3"/>
  <c r="BG92" i="3"/>
  <c r="BF92" i="3"/>
  <c r="T92" i="3"/>
  <c r="R92" i="3"/>
  <c r="P92" i="3"/>
  <c r="J85" i="3"/>
  <c r="F85" i="3"/>
  <c r="F83" i="3"/>
  <c r="E81" i="3"/>
  <c r="J54" i="3"/>
  <c r="F54" i="3"/>
  <c r="F52" i="3"/>
  <c r="E50" i="3"/>
  <c r="J24" i="3"/>
  <c r="E24" i="3"/>
  <c r="J86" i="3" s="1"/>
  <c r="J23" i="3"/>
  <c r="J18" i="3"/>
  <c r="E18" i="3"/>
  <c r="F55" i="3" s="1"/>
  <c r="J17" i="3"/>
  <c r="J12" i="3"/>
  <c r="J52" i="3" s="1"/>
  <c r="E7" i="3"/>
  <c r="E48" i="3" s="1"/>
  <c r="J37" i="2"/>
  <c r="J36" i="2"/>
  <c r="AY55" i="1"/>
  <c r="J35" i="2"/>
  <c r="AX55" i="1" s="1"/>
  <c r="BI583" i="2"/>
  <c r="BH583" i="2"/>
  <c r="BG583" i="2"/>
  <c r="BF583" i="2"/>
  <c r="T583" i="2"/>
  <c r="R583" i="2"/>
  <c r="P583" i="2"/>
  <c r="BI578" i="2"/>
  <c r="BH578" i="2"/>
  <c r="BG578" i="2"/>
  <c r="BF578" i="2"/>
  <c r="T578" i="2"/>
  <c r="R578" i="2"/>
  <c r="P578" i="2"/>
  <c r="BI570" i="2"/>
  <c r="BH570" i="2"/>
  <c r="BG570" i="2"/>
  <c r="BF570" i="2"/>
  <c r="T570" i="2"/>
  <c r="R570" i="2"/>
  <c r="P570" i="2"/>
  <c r="BI562" i="2"/>
  <c r="BH562" i="2"/>
  <c r="BG562" i="2"/>
  <c r="BF562" i="2"/>
  <c r="T562" i="2"/>
  <c r="R562" i="2"/>
  <c r="P562" i="2"/>
  <c r="BI557" i="2"/>
  <c r="BH557" i="2"/>
  <c r="BG557" i="2"/>
  <c r="BF557" i="2"/>
  <c r="T557" i="2"/>
  <c r="R557" i="2"/>
  <c r="P557" i="2"/>
  <c r="BI551" i="2"/>
  <c r="BH551" i="2"/>
  <c r="BG551" i="2"/>
  <c r="BF551" i="2"/>
  <c r="T551" i="2"/>
  <c r="R551" i="2"/>
  <c r="P551" i="2"/>
  <c r="BI546" i="2"/>
  <c r="BH546" i="2"/>
  <c r="BG546" i="2"/>
  <c r="BF546" i="2"/>
  <c r="T546" i="2"/>
  <c r="R546" i="2"/>
  <c r="P546" i="2"/>
  <c r="BI541" i="2"/>
  <c r="BH541" i="2"/>
  <c r="BG541" i="2"/>
  <c r="BF541" i="2"/>
  <c r="T541" i="2"/>
  <c r="R541" i="2"/>
  <c r="P541" i="2"/>
  <c r="BI538" i="2"/>
  <c r="BH538" i="2"/>
  <c r="BG538" i="2"/>
  <c r="BF538" i="2"/>
  <c r="T538" i="2"/>
  <c r="R538" i="2"/>
  <c r="P538" i="2"/>
  <c r="BI525" i="2"/>
  <c r="BH525" i="2"/>
  <c r="BG525" i="2"/>
  <c r="BF525" i="2"/>
  <c r="T525" i="2"/>
  <c r="R525" i="2"/>
  <c r="P525" i="2"/>
  <c r="BI521" i="2"/>
  <c r="BH521" i="2"/>
  <c r="BG521" i="2"/>
  <c r="BF521" i="2"/>
  <c r="T521" i="2"/>
  <c r="R521" i="2"/>
  <c r="P521" i="2"/>
  <c r="BI516" i="2"/>
  <c r="BH516" i="2"/>
  <c r="BG516" i="2"/>
  <c r="BF516" i="2"/>
  <c r="T516" i="2"/>
  <c r="R516" i="2"/>
  <c r="P516" i="2"/>
  <c r="BI513" i="2"/>
  <c r="BH513" i="2"/>
  <c r="BG513" i="2"/>
  <c r="BF513" i="2"/>
  <c r="T513" i="2"/>
  <c r="R513" i="2"/>
  <c r="P513" i="2"/>
  <c r="BI508" i="2"/>
  <c r="BH508" i="2"/>
  <c r="BG508" i="2"/>
  <c r="BF508" i="2"/>
  <c r="T508" i="2"/>
  <c r="R508" i="2"/>
  <c r="P508" i="2"/>
  <c r="BI503" i="2"/>
  <c r="BH503" i="2"/>
  <c r="BG503" i="2"/>
  <c r="BF503" i="2"/>
  <c r="T503" i="2"/>
  <c r="R503" i="2"/>
  <c r="P503" i="2"/>
  <c r="BI498" i="2"/>
  <c r="BH498" i="2"/>
  <c r="BG498" i="2"/>
  <c r="BF498" i="2"/>
  <c r="T498" i="2"/>
  <c r="R498" i="2"/>
  <c r="P498" i="2"/>
  <c r="BI493" i="2"/>
  <c r="BH493" i="2"/>
  <c r="BG493" i="2"/>
  <c r="BF493" i="2"/>
  <c r="T493" i="2"/>
  <c r="R493" i="2"/>
  <c r="P493" i="2"/>
  <c r="BI488" i="2"/>
  <c r="BH488" i="2"/>
  <c r="BG488" i="2"/>
  <c r="BF488" i="2"/>
  <c r="T488" i="2"/>
  <c r="R488" i="2"/>
  <c r="P488" i="2"/>
  <c r="BI483" i="2"/>
  <c r="BH483" i="2"/>
  <c r="BG483" i="2"/>
  <c r="BF483" i="2"/>
  <c r="T483" i="2"/>
  <c r="R483" i="2"/>
  <c r="P483" i="2"/>
  <c r="BI480" i="2"/>
  <c r="BH480" i="2"/>
  <c r="BG480" i="2"/>
  <c r="BF480" i="2"/>
  <c r="T480" i="2"/>
  <c r="R480" i="2"/>
  <c r="P480" i="2"/>
  <c r="BI476" i="2"/>
  <c r="BH476" i="2"/>
  <c r="BG476" i="2"/>
  <c r="BF476" i="2"/>
  <c r="T476" i="2"/>
  <c r="R476" i="2"/>
  <c r="P476" i="2"/>
  <c r="BI471" i="2"/>
  <c r="BH471" i="2"/>
  <c r="BG471" i="2"/>
  <c r="BF471" i="2"/>
  <c r="T471" i="2"/>
  <c r="R471" i="2"/>
  <c r="P471" i="2"/>
  <c r="BI467" i="2"/>
  <c r="BH467" i="2"/>
  <c r="BG467" i="2"/>
  <c r="BF467" i="2"/>
  <c r="T467" i="2"/>
  <c r="R467" i="2"/>
  <c r="P467" i="2"/>
  <c r="BI462" i="2"/>
  <c r="BH462" i="2"/>
  <c r="BG462" i="2"/>
  <c r="BF462" i="2"/>
  <c r="T462" i="2"/>
  <c r="R462" i="2"/>
  <c r="P462" i="2"/>
  <c r="BI459" i="2"/>
  <c r="BH459" i="2"/>
  <c r="BG459" i="2"/>
  <c r="BF459" i="2"/>
  <c r="T459" i="2"/>
  <c r="R459" i="2"/>
  <c r="P459" i="2"/>
  <c r="BI454" i="2"/>
  <c r="BH454" i="2"/>
  <c r="BG454" i="2"/>
  <c r="BF454" i="2"/>
  <c r="T454" i="2"/>
  <c r="R454" i="2"/>
  <c r="P454" i="2"/>
  <c r="BI450" i="2"/>
  <c r="BH450" i="2"/>
  <c r="BG450" i="2"/>
  <c r="BF450" i="2"/>
  <c r="T450" i="2"/>
  <c r="R450" i="2"/>
  <c r="P450" i="2"/>
  <c r="BI445" i="2"/>
  <c r="BH445" i="2"/>
  <c r="BG445" i="2"/>
  <c r="BF445" i="2"/>
  <c r="T445" i="2"/>
  <c r="R445" i="2"/>
  <c r="P445" i="2"/>
  <c r="BI441" i="2"/>
  <c r="BH441" i="2"/>
  <c r="BG441" i="2"/>
  <c r="BF441" i="2"/>
  <c r="T441" i="2"/>
  <c r="R441" i="2"/>
  <c r="P441" i="2"/>
  <c r="BI436" i="2"/>
  <c r="BH436" i="2"/>
  <c r="BG436" i="2"/>
  <c r="BF436" i="2"/>
  <c r="T436" i="2"/>
  <c r="R436" i="2"/>
  <c r="P436" i="2"/>
  <c r="BI432" i="2"/>
  <c r="BH432" i="2"/>
  <c r="BG432" i="2"/>
  <c r="BF432" i="2"/>
  <c r="T432" i="2"/>
  <c r="R432" i="2"/>
  <c r="P432" i="2"/>
  <c r="BI427" i="2"/>
  <c r="BH427" i="2"/>
  <c r="BG427" i="2"/>
  <c r="BF427" i="2"/>
  <c r="T427" i="2"/>
  <c r="R427" i="2"/>
  <c r="P427" i="2"/>
  <c r="BI424" i="2"/>
  <c r="BH424" i="2"/>
  <c r="BG424" i="2"/>
  <c r="BF424" i="2"/>
  <c r="T424" i="2"/>
  <c r="R424" i="2"/>
  <c r="P424" i="2"/>
  <c r="BI419" i="2"/>
  <c r="BH419" i="2"/>
  <c r="BG419" i="2"/>
  <c r="BF419" i="2"/>
  <c r="T419" i="2"/>
  <c r="R419" i="2"/>
  <c r="P419" i="2"/>
  <c r="BI414" i="2"/>
  <c r="BH414" i="2"/>
  <c r="BG414" i="2"/>
  <c r="BF414" i="2"/>
  <c r="T414" i="2"/>
  <c r="R414" i="2"/>
  <c r="P414" i="2"/>
  <c r="BI409" i="2"/>
  <c r="BH409" i="2"/>
  <c r="BG409" i="2"/>
  <c r="BF409" i="2"/>
  <c r="T409" i="2"/>
  <c r="R409" i="2"/>
  <c r="P409" i="2"/>
  <c r="BI406" i="2"/>
  <c r="BH406" i="2"/>
  <c r="BG406" i="2"/>
  <c r="BF406" i="2"/>
  <c r="T406" i="2"/>
  <c r="R406" i="2"/>
  <c r="P406" i="2"/>
  <c r="BI399" i="2"/>
  <c r="BH399" i="2"/>
  <c r="BG399" i="2"/>
  <c r="BF399" i="2"/>
  <c r="T399" i="2"/>
  <c r="R399" i="2"/>
  <c r="P399" i="2"/>
  <c r="BI395" i="2"/>
  <c r="BH395" i="2"/>
  <c r="BG395" i="2"/>
  <c r="BF395" i="2"/>
  <c r="T395" i="2"/>
  <c r="R395" i="2"/>
  <c r="P395" i="2"/>
  <c r="BI388" i="2"/>
  <c r="BH388" i="2"/>
  <c r="BG388" i="2"/>
  <c r="BF388" i="2"/>
  <c r="T388" i="2"/>
  <c r="R388" i="2"/>
  <c r="P388" i="2"/>
  <c r="BI384" i="2"/>
  <c r="BH384" i="2"/>
  <c r="BG384" i="2"/>
  <c r="BF384" i="2"/>
  <c r="T384" i="2"/>
  <c r="R384" i="2"/>
  <c r="P384" i="2"/>
  <c r="BI377" i="2"/>
  <c r="BH377" i="2"/>
  <c r="BG377" i="2"/>
  <c r="BF377" i="2"/>
  <c r="T377" i="2"/>
  <c r="R377" i="2"/>
  <c r="P377" i="2"/>
  <c r="BI372" i="2"/>
  <c r="BH372" i="2"/>
  <c r="BG372" i="2"/>
  <c r="BF372" i="2"/>
  <c r="T372" i="2"/>
  <c r="R372" i="2"/>
  <c r="P372" i="2"/>
  <c r="BI368" i="2"/>
  <c r="BH368" i="2"/>
  <c r="BG368" i="2"/>
  <c r="BF368" i="2"/>
  <c r="T368" i="2"/>
  <c r="R368" i="2"/>
  <c r="P368" i="2"/>
  <c r="BI363" i="2"/>
  <c r="BH363" i="2"/>
  <c r="BG363" i="2"/>
  <c r="BF363" i="2"/>
  <c r="T363" i="2"/>
  <c r="R363" i="2"/>
  <c r="P363" i="2"/>
  <c r="BI359" i="2"/>
  <c r="BH359" i="2"/>
  <c r="BG359" i="2"/>
  <c r="BF359" i="2"/>
  <c r="T359" i="2"/>
  <c r="R359" i="2"/>
  <c r="P359" i="2"/>
  <c r="BI355" i="2"/>
  <c r="BH355" i="2"/>
  <c r="BG355" i="2"/>
  <c r="BF355" i="2"/>
  <c r="T355" i="2"/>
  <c r="R355" i="2"/>
  <c r="P355" i="2"/>
  <c r="BI350" i="2"/>
  <c r="BH350" i="2"/>
  <c r="BG350" i="2"/>
  <c r="BF350" i="2"/>
  <c r="T350" i="2"/>
  <c r="R350" i="2"/>
  <c r="P350" i="2"/>
  <c r="BI343" i="2"/>
  <c r="BH343" i="2"/>
  <c r="BG343" i="2"/>
  <c r="BF343" i="2"/>
  <c r="T343" i="2"/>
  <c r="R343" i="2"/>
  <c r="P343" i="2"/>
  <c r="BI336" i="2"/>
  <c r="BH336" i="2"/>
  <c r="BG336" i="2"/>
  <c r="BF336" i="2"/>
  <c r="T336" i="2"/>
  <c r="R336" i="2"/>
  <c r="P336" i="2"/>
  <c r="BI330" i="2"/>
  <c r="BH330" i="2"/>
  <c r="BG330" i="2"/>
  <c r="BF330" i="2"/>
  <c r="T330" i="2"/>
  <c r="R330" i="2"/>
  <c r="P330" i="2"/>
  <c r="BI325" i="2"/>
  <c r="BH325" i="2"/>
  <c r="BG325" i="2"/>
  <c r="BF325" i="2"/>
  <c r="T325" i="2"/>
  <c r="R325" i="2"/>
  <c r="P325" i="2"/>
  <c r="BI320" i="2"/>
  <c r="BH320" i="2"/>
  <c r="BG320" i="2"/>
  <c r="BF320" i="2"/>
  <c r="T320" i="2"/>
  <c r="R320" i="2"/>
  <c r="P320" i="2"/>
  <c r="BI316" i="2"/>
  <c r="BH316" i="2"/>
  <c r="BG316" i="2"/>
  <c r="BF316" i="2"/>
  <c r="T316" i="2"/>
  <c r="R316" i="2"/>
  <c r="P316" i="2"/>
  <c r="BI311" i="2"/>
  <c r="BH311" i="2"/>
  <c r="BG311" i="2"/>
  <c r="BF311" i="2"/>
  <c r="T311" i="2"/>
  <c r="R311" i="2"/>
  <c r="P311" i="2"/>
  <c r="BI306" i="2"/>
  <c r="BH306" i="2"/>
  <c r="BG306" i="2"/>
  <c r="BF306" i="2"/>
  <c r="T306" i="2"/>
  <c r="R306" i="2"/>
  <c r="P306" i="2"/>
  <c r="BI302" i="2"/>
  <c r="BH302" i="2"/>
  <c r="BG302" i="2"/>
  <c r="BF302" i="2"/>
  <c r="T302" i="2"/>
  <c r="R302" i="2"/>
  <c r="P302" i="2"/>
  <c r="BI299" i="2"/>
  <c r="BH299" i="2"/>
  <c r="BG299" i="2"/>
  <c r="BF299" i="2"/>
  <c r="T299" i="2"/>
  <c r="R299" i="2"/>
  <c r="P299" i="2"/>
  <c r="BI294" i="2"/>
  <c r="BH294" i="2"/>
  <c r="BG294" i="2"/>
  <c r="BF294" i="2"/>
  <c r="T294" i="2"/>
  <c r="R294" i="2"/>
  <c r="P294" i="2"/>
  <c r="BI289" i="2"/>
  <c r="BH289" i="2"/>
  <c r="BG289" i="2"/>
  <c r="BF289" i="2"/>
  <c r="T289" i="2"/>
  <c r="R289" i="2"/>
  <c r="P289" i="2"/>
  <c r="BI284" i="2"/>
  <c r="BH284" i="2"/>
  <c r="BG284" i="2"/>
  <c r="BF284" i="2"/>
  <c r="T284" i="2"/>
  <c r="R284" i="2"/>
  <c r="P284" i="2"/>
  <c r="BI279" i="2"/>
  <c r="BH279" i="2"/>
  <c r="BG279" i="2"/>
  <c r="BF279" i="2"/>
  <c r="T279" i="2"/>
  <c r="R279" i="2"/>
  <c r="P279" i="2"/>
  <c r="BI274" i="2"/>
  <c r="BH274" i="2"/>
  <c r="BG274" i="2"/>
  <c r="BF274" i="2"/>
  <c r="T274" i="2"/>
  <c r="R274" i="2"/>
  <c r="P274" i="2"/>
  <c r="BI269" i="2"/>
  <c r="BH269" i="2"/>
  <c r="BG269" i="2"/>
  <c r="BF269" i="2"/>
  <c r="T269" i="2"/>
  <c r="R269" i="2"/>
  <c r="P269" i="2"/>
  <c r="BI264" i="2"/>
  <c r="BH264" i="2"/>
  <c r="BG264" i="2"/>
  <c r="BF264" i="2"/>
  <c r="T264" i="2"/>
  <c r="R264" i="2"/>
  <c r="P264" i="2"/>
  <c r="BI260" i="2"/>
  <c r="BH260" i="2"/>
  <c r="BG260" i="2"/>
  <c r="BF260" i="2"/>
  <c r="T260" i="2"/>
  <c r="T259" i="2" s="1"/>
  <c r="R260" i="2"/>
  <c r="R259" i="2" s="1"/>
  <c r="P260" i="2"/>
  <c r="P259" i="2" s="1"/>
  <c r="BI257" i="2"/>
  <c r="BH257" i="2"/>
  <c r="BG257" i="2"/>
  <c r="BF257" i="2"/>
  <c r="T257" i="2"/>
  <c r="R257" i="2"/>
  <c r="P257" i="2"/>
  <c r="BI253" i="2"/>
  <c r="BH253" i="2"/>
  <c r="BG253" i="2"/>
  <c r="BF253" i="2"/>
  <c r="T253" i="2"/>
  <c r="R253" i="2"/>
  <c r="P253" i="2"/>
  <c r="BI251" i="2"/>
  <c r="BH251" i="2"/>
  <c r="BG251" i="2"/>
  <c r="BF251" i="2"/>
  <c r="T251" i="2"/>
  <c r="R251" i="2"/>
  <c r="P251" i="2"/>
  <c r="BI249" i="2"/>
  <c r="BH249" i="2"/>
  <c r="BG249" i="2"/>
  <c r="BF249" i="2"/>
  <c r="T249" i="2"/>
  <c r="R249" i="2"/>
  <c r="P249" i="2"/>
  <c r="BI243" i="2"/>
  <c r="BH243" i="2"/>
  <c r="BG243" i="2"/>
  <c r="BF243" i="2"/>
  <c r="T243" i="2"/>
  <c r="R243" i="2"/>
  <c r="P243" i="2"/>
  <c r="BI214" i="2"/>
  <c r="BH214" i="2"/>
  <c r="BG214" i="2"/>
  <c r="BF214" i="2"/>
  <c r="T214" i="2"/>
  <c r="R214" i="2"/>
  <c r="P214" i="2"/>
  <c r="BI209" i="2"/>
  <c r="BH209" i="2"/>
  <c r="BG209" i="2"/>
  <c r="BF209" i="2"/>
  <c r="T209" i="2"/>
  <c r="R209" i="2"/>
  <c r="P209" i="2"/>
  <c r="BI203" i="2"/>
  <c r="BH203" i="2"/>
  <c r="BG203" i="2"/>
  <c r="BF203" i="2"/>
  <c r="T203" i="2"/>
  <c r="R203" i="2"/>
  <c r="P203" i="2"/>
  <c r="BI199" i="2"/>
  <c r="BH199" i="2"/>
  <c r="BG199" i="2"/>
  <c r="BF199" i="2"/>
  <c r="T199" i="2"/>
  <c r="R199" i="2"/>
  <c r="P199" i="2"/>
  <c r="BI195" i="2"/>
  <c r="BH195" i="2"/>
  <c r="BG195" i="2"/>
  <c r="BF195" i="2"/>
  <c r="T195" i="2"/>
  <c r="R195" i="2"/>
  <c r="P195" i="2"/>
  <c r="BI190" i="2"/>
  <c r="BH190" i="2"/>
  <c r="BG190" i="2"/>
  <c r="BF190" i="2"/>
  <c r="T190" i="2"/>
  <c r="R190" i="2"/>
  <c r="P190" i="2"/>
  <c r="BI185" i="2"/>
  <c r="BH185" i="2"/>
  <c r="BG185" i="2"/>
  <c r="BF185" i="2"/>
  <c r="T185" i="2"/>
  <c r="R185" i="2"/>
  <c r="P185" i="2"/>
  <c r="BI179" i="2"/>
  <c r="BH179" i="2"/>
  <c r="BG179" i="2"/>
  <c r="BF179" i="2"/>
  <c r="T179" i="2"/>
  <c r="R179" i="2"/>
  <c r="P179" i="2"/>
  <c r="BI175" i="2"/>
  <c r="BH175" i="2"/>
  <c r="BG175" i="2"/>
  <c r="BF175" i="2"/>
  <c r="T175" i="2"/>
  <c r="R175" i="2"/>
  <c r="P175" i="2"/>
  <c r="BI170" i="2"/>
  <c r="BH170" i="2"/>
  <c r="BG170" i="2"/>
  <c r="BF170" i="2"/>
  <c r="T170" i="2"/>
  <c r="R170" i="2"/>
  <c r="P170" i="2"/>
  <c r="BI165" i="2"/>
  <c r="BH165" i="2"/>
  <c r="BG165" i="2"/>
  <c r="BF165" i="2"/>
  <c r="T165" i="2"/>
  <c r="R165" i="2"/>
  <c r="P165" i="2"/>
  <c r="BI160" i="2"/>
  <c r="BH160" i="2"/>
  <c r="BG160" i="2"/>
  <c r="BF160" i="2"/>
  <c r="T160" i="2"/>
  <c r="R160" i="2"/>
  <c r="P160" i="2"/>
  <c r="BI144" i="2"/>
  <c r="BH144" i="2"/>
  <c r="BG144" i="2"/>
  <c r="BF144" i="2"/>
  <c r="T144" i="2"/>
  <c r="R144" i="2"/>
  <c r="P144" i="2"/>
  <c r="BI133" i="2"/>
  <c r="BH133" i="2"/>
  <c r="BG133" i="2"/>
  <c r="BF133" i="2"/>
  <c r="T133" i="2"/>
  <c r="R133" i="2"/>
  <c r="P133" i="2"/>
  <c r="BI128" i="2"/>
  <c r="BH128" i="2"/>
  <c r="BG128" i="2"/>
  <c r="BF128" i="2"/>
  <c r="T128" i="2"/>
  <c r="R128" i="2"/>
  <c r="P128" i="2"/>
  <c r="BI117" i="2"/>
  <c r="BH117" i="2"/>
  <c r="BG117" i="2"/>
  <c r="BF117" i="2"/>
  <c r="T117" i="2"/>
  <c r="R117" i="2"/>
  <c r="P117" i="2"/>
  <c r="BI111" i="2"/>
  <c r="BH111" i="2"/>
  <c r="BG111" i="2"/>
  <c r="BF111" i="2"/>
  <c r="T111" i="2"/>
  <c r="R111" i="2"/>
  <c r="P111" i="2"/>
  <c r="BI104" i="2"/>
  <c r="BH104" i="2"/>
  <c r="BG104" i="2"/>
  <c r="BF104" i="2"/>
  <c r="T104" i="2"/>
  <c r="R104" i="2"/>
  <c r="P104" i="2"/>
  <c r="BI99" i="2"/>
  <c r="BH99" i="2"/>
  <c r="BG99" i="2"/>
  <c r="BF99" i="2"/>
  <c r="T99" i="2"/>
  <c r="R99" i="2"/>
  <c r="P99" i="2"/>
  <c r="J92" i="2"/>
  <c r="F92" i="2"/>
  <c r="F90" i="2"/>
  <c r="E88" i="2"/>
  <c r="J54" i="2"/>
  <c r="F54" i="2"/>
  <c r="F52" i="2"/>
  <c r="E50" i="2"/>
  <c r="J24" i="2"/>
  <c r="E24" i="2"/>
  <c r="J93" i="2" s="1"/>
  <c r="J23" i="2"/>
  <c r="J18" i="2"/>
  <c r="E18" i="2"/>
  <c r="F93" i="2" s="1"/>
  <c r="J17" i="2"/>
  <c r="J12" i="2"/>
  <c r="J90" i="2" s="1"/>
  <c r="E7" i="2"/>
  <c r="E86" i="2" s="1"/>
  <c r="L50" i="1"/>
  <c r="AM50" i="1"/>
  <c r="AM49" i="1"/>
  <c r="L49" i="1"/>
  <c r="AM47" i="1"/>
  <c r="L47" i="1"/>
  <c r="L45" i="1"/>
  <c r="L44" i="1"/>
  <c r="BK467" i="2"/>
  <c r="J330" i="2"/>
  <c r="BK546" i="2"/>
  <c r="BK214" i="2"/>
  <c r="BK541" i="2"/>
  <c r="BK450" i="2"/>
  <c r="BK302" i="2"/>
  <c r="BK209" i="2"/>
  <c r="J117" i="2"/>
  <c r="J306" i="2"/>
  <c r="BK227" i="3"/>
  <c r="BK199" i="3"/>
  <c r="J113" i="3"/>
  <c r="J194" i="3"/>
  <c r="J227" i="3"/>
  <c r="J92" i="3"/>
  <c r="J436" i="2"/>
  <c r="BK395" i="2"/>
  <c r="BK190" i="2"/>
  <c r="BK117" i="2"/>
  <c r="J541" i="2"/>
  <c r="BK459" i="2"/>
  <c r="J320" i="2"/>
  <c r="J209" i="2"/>
  <c r="BK516" i="2"/>
  <c r="J476" i="2"/>
  <c r="J424" i="2"/>
  <c r="BK306" i="2"/>
  <c r="BK257" i="2"/>
  <c r="J165" i="2"/>
  <c r="J546" i="2"/>
  <c r="BK320" i="2"/>
  <c r="BK185" i="2"/>
  <c r="J142" i="3"/>
  <c r="BK92" i="3"/>
  <c r="J178" i="3"/>
  <c r="BK96" i="3"/>
  <c r="BK174" i="3"/>
  <c r="BK578" i="2"/>
  <c r="J368" i="2"/>
  <c r="BK195" i="2"/>
  <c r="J562" i="2"/>
  <c r="BK498" i="2"/>
  <c r="J289" i="2"/>
  <c r="BK165" i="2"/>
  <c r="J557" i="2"/>
  <c r="J462" i="2"/>
  <c r="J406" i="2"/>
  <c r="J302" i="2"/>
  <c r="BK203" i="2"/>
  <c r="J133" i="2"/>
  <c r="BK525" i="2"/>
  <c r="J414" i="2"/>
  <c r="BK330" i="2"/>
  <c r="J175" i="2"/>
  <c r="BK123" i="3"/>
  <c r="J104" i="3"/>
  <c r="BK186" i="3"/>
  <c r="BK100" i="3"/>
  <c r="J190" i="3"/>
  <c r="BK493" i="2"/>
  <c r="BK424" i="2"/>
  <c r="BK243" i="2"/>
  <c r="J516" i="2"/>
  <c r="J377" i="2"/>
  <c r="BK513" i="2"/>
  <c r="J395" i="2"/>
  <c r="J253" i="2"/>
  <c r="BK160" i="2"/>
  <c r="BK363" i="2"/>
  <c r="J203" i="2"/>
  <c r="J170" i="3"/>
  <c r="J100" i="3"/>
  <c r="BK130" i="3"/>
  <c r="BK190" i="3"/>
  <c r="BK149" i="3"/>
  <c r="BK242" i="3"/>
  <c r="J483" i="2"/>
  <c r="J343" i="2"/>
  <c r="J199" i="2"/>
  <c r="BK570" i="2"/>
  <c r="J503" i="2"/>
  <c r="BK432" i="2"/>
  <c r="J294" i="2"/>
  <c r="BK179" i="2"/>
  <c r="BK562" i="2"/>
  <c r="J525" i="2"/>
  <c r="J445" i="2"/>
  <c r="J384" i="2"/>
  <c r="BK264" i="2"/>
  <c r="J179" i="2"/>
  <c r="BK471" i="2"/>
  <c r="BK359" i="2"/>
  <c r="BK311" i="2"/>
  <c r="AS54" i="1"/>
  <c r="J138" i="3"/>
  <c r="BK204" i="3"/>
  <c r="J498" i="2"/>
  <c r="BK336" i="2"/>
  <c r="J185" i="2"/>
  <c r="J538" i="2"/>
  <c r="BK462" i="2"/>
  <c r="J372" i="2"/>
  <c r="BK325" i="2"/>
  <c r="BK199" i="2"/>
  <c r="BK538" i="2"/>
  <c r="BK483" i="2"/>
  <c r="J359" i="2"/>
  <c r="BK294" i="2"/>
  <c r="J249" i="2"/>
  <c r="J570" i="2"/>
  <c r="BK427" i="2"/>
  <c r="BK368" i="2"/>
  <c r="J316" i="2"/>
  <c r="BK243" i="3"/>
  <c r="BK178" i="3"/>
  <c r="BK217" i="3"/>
  <c r="BK142" i="3"/>
  <c r="BK212" i="3"/>
  <c r="BK152" i="3"/>
  <c r="J237" i="3"/>
  <c r="J145" i="3"/>
  <c r="J123" i="3"/>
  <c r="J583" i="2"/>
  <c r="J409" i="2"/>
  <c r="J144" i="2"/>
  <c r="J488" i="2"/>
  <c r="J279" i="2"/>
  <c r="J104" i="2"/>
  <c r="BK284" i="2"/>
  <c r="BK583" i="2"/>
  <c r="BK399" i="2"/>
  <c r="J325" i="2"/>
  <c r="J99" i="2"/>
  <c r="BK209" i="3"/>
  <c r="BK119" i="3"/>
  <c r="J174" i="3"/>
  <c r="BK121" i="3"/>
  <c r="J182" i="3"/>
  <c r="J130" i="3"/>
  <c r="BK503" i="2"/>
  <c r="BK350" i="2"/>
  <c r="BK253" i="2"/>
  <c r="BK557" i="2"/>
  <c r="J467" i="2"/>
  <c r="BK388" i="2"/>
  <c r="J284" i="2"/>
  <c r="J160" i="2"/>
  <c r="BK551" i="2"/>
  <c r="BK488" i="2"/>
  <c r="J427" i="2"/>
  <c r="J350" i="2"/>
  <c r="BK289" i="2"/>
  <c r="J195" i="2"/>
  <c r="J128" i="2"/>
  <c r="J432" i="2"/>
  <c r="BK372" i="2"/>
  <c r="BK269" i="2"/>
  <c r="BK182" i="3"/>
  <c r="J127" i="3"/>
  <c r="J209" i="3"/>
  <c r="J121" i="3"/>
  <c r="BK194" i="3"/>
  <c r="J152" i="3"/>
  <c r="BK127" i="3"/>
  <c r="J471" i="2"/>
  <c r="BK419" i="2"/>
  <c r="J251" i="2"/>
  <c r="BK99" i="2"/>
  <c r="BK508" i="2"/>
  <c r="J441" i="2"/>
  <c r="J299" i="2"/>
  <c r="J269" i="2"/>
  <c r="BK133" i="2"/>
  <c r="J508" i="2"/>
  <c r="BK436" i="2"/>
  <c r="BK355" i="2"/>
  <c r="BK274" i="2"/>
  <c r="J170" i="2"/>
  <c r="J454" i="2"/>
  <c r="BK384" i="2"/>
  <c r="J264" i="2"/>
  <c r="BK222" i="3"/>
  <c r="J149" i="3"/>
  <c r="J96" i="3"/>
  <c r="J199" i="3"/>
  <c r="J212" i="3"/>
  <c r="J134" i="3"/>
  <c r="BK113" i="3"/>
  <c r="J363" i="2"/>
  <c r="J578" i="2"/>
  <c r="J450" i="2"/>
  <c r="BK316" i="2"/>
  <c r="BK170" i="2"/>
  <c r="J480" i="2"/>
  <c r="BK343" i="2"/>
  <c r="BK175" i="2"/>
  <c r="J521" i="2"/>
  <c r="BK377" i="2"/>
  <c r="BK251" i="2"/>
  <c r="J217" i="3"/>
  <c r="BK145" i="3"/>
  <c r="BK237" i="3"/>
  <c r="J162" i="3"/>
  <c r="BK134" i="3"/>
  <c r="BK232" i="3"/>
  <c r="BK157" i="3"/>
  <c r="J108" i="3"/>
  <c r="BK476" i="2"/>
  <c r="BK414" i="2"/>
  <c r="BK279" i="2"/>
  <c r="BK104" i="2"/>
  <c r="J513" i="2"/>
  <c r="BK445" i="2"/>
  <c r="J336" i="2"/>
  <c r="J260" i="2"/>
  <c r="BK128" i="2"/>
  <c r="J493" i="2"/>
  <c r="J459" i="2"/>
  <c r="BK409" i="2"/>
  <c r="BK299" i="2"/>
  <c r="J214" i="2"/>
  <c r="BK144" i="2"/>
  <c r="J388" i="2"/>
  <c r="BK249" i="2"/>
  <c r="BK167" i="3"/>
  <c r="BK104" i="3"/>
  <c r="BK170" i="3"/>
  <c r="J232" i="3"/>
  <c r="J157" i="3"/>
  <c r="J222" i="3"/>
  <c r="BK138" i="3"/>
  <c r="J119" i="3"/>
  <c r="BK441" i="2"/>
  <c r="J399" i="2"/>
  <c r="J274" i="2"/>
  <c r="J111" i="2"/>
  <c r="J551" i="2"/>
  <c r="BK480" i="2"/>
  <c r="BK406" i="2"/>
  <c r="J257" i="2"/>
  <c r="BK111" i="2"/>
  <c r="BK521" i="2"/>
  <c r="BK454" i="2"/>
  <c r="J419" i="2"/>
  <c r="J311" i="2"/>
  <c r="BK260" i="2"/>
  <c r="J190" i="2"/>
  <c r="J355" i="2"/>
  <c r="J243" i="2"/>
  <c r="J204" i="3"/>
  <c r="BK108" i="3"/>
  <c r="J186" i="3"/>
  <c r="J242" i="3"/>
  <c r="BK162" i="3"/>
  <c r="J243" i="3"/>
  <c r="J167" i="3"/>
  <c r="T98" i="2" l="1"/>
  <c r="T116" i="2"/>
  <c r="R174" i="2"/>
  <c r="R248" i="2"/>
  <c r="T263" i="2"/>
  <c r="BK301" i="2"/>
  <c r="J301" i="2" s="1"/>
  <c r="J68" i="2" s="1"/>
  <c r="R408" i="2"/>
  <c r="P426" i="2"/>
  <c r="T461" i="2"/>
  <c r="BK482" i="2"/>
  <c r="J482" i="2" s="1"/>
  <c r="J72" i="2" s="1"/>
  <c r="R515" i="2"/>
  <c r="P540" i="2"/>
  <c r="P556" i="2"/>
  <c r="BK211" i="3"/>
  <c r="J211" i="3" s="1"/>
  <c r="J68" i="3" s="1"/>
  <c r="BK98" i="2"/>
  <c r="J98" i="2" s="1"/>
  <c r="J61" i="2" s="1"/>
  <c r="BK116" i="2"/>
  <c r="J116" i="2" s="1"/>
  <c r="J62" i="2" s="1"/>
  <c r="T174" i="2"/>
  <c r="T248" i="2"/>
  <c r="R263" i="2"/>
  <c r="P301" i="2"/>
  <c r="P408" i="2"/>
  <c r="BK426" i="2"/>
  <c r="J426" i="2" s="1"/>
  <c r="J70" i="2" s="1"/>
  <c r="BK461" i="2"/>
  <c r="J461" i="2" s="1"/>
  <c r="J71" i="2" s="1"/>
  <c r="T482" i="2"/>
  <c r="BK515" i="2"/>
  <c r="J515" i="2" s="1"/>
  <c r="J73" i="2" s="1"/>
  <c r="BK540" i="2"/>
  <c r="J540" i="2" s="1"/>
  <c r="J74" i="2" s="1"/>
  <c r="BK556" i="2"/>
  <c r="J556" i="2" s="1"/>
  <c r="J75" i="2" s="1"/>
  <c r="J76" i="2"/>
  <c r="T91" i="3"/>
  <c r="T118" i="3"/>
  <c r="BK133" i="3"/>
  <c r="BK151" i="3"/>
  <c r="J151" i="3" s="1"/>
  <c r="J66" i="3" s="1"/>
  <c r="R151" i="3"/>
  <c r="P169" i="3"/>
  <c r="P211" i="3"/>
  <c r="BK241" i="3"/>
  <c r="J241" i="3" s="1"/>
  <c r="J69" i="3" s="1"/>
  <c r="P98" i="2"/>
  <c r="P116" i="2"/>
  <c r="P174" i="2"/>
  <c r="BK248" i="2"/>
  <c r="J248" i="2" s="1"/>
  <c r="J64" i="2" s="1"/>
  <c r="BK263" i="2"/>
  <c r="T301" i="2"/>
  <c r="BK408" i="2"/>
  <c r="J408" i="2" s="1"/>
  <c r="J69" i="2" s="1"/>
  <c r="R426" i="2"/>
  <c r="P461" i="2"/>
  <c r="P482" i="2"/>
  <c r="T515" i="2"/>
  <c r="T540" i="2"/>
  <c r="R556" i="2"/>
  <c r="P91" i="3"/>
  <c r="BK118" i="3"/>
  <c r="J118" i="3" s="1"/>
  <c r="J62" i="3" s="1"/>
  <c r="R118" i="3"/>
  <c r="R133" i="3"/>
  <c r="P151" i="3"/>
  <c r="T151" i="3"/>
  <c r="R169" i="3"/>
  <c r="R211" i="3"/>
  <c r="P241" i="3"/>
  <c r="R98" i="2"/>
  <c r="R116" i="2"/>
  <c r="BK174" i="2"/>
  <c r="J174" i="2" s="1"/>
  <c r="J63" i="2" s="1"/>
  <c r="P248" i="2"/>
  <c r="P263" i="2"/>
  <c r="R301" i="2"/>
  <c r="T408" i="2"/>
  <c r="T426" i="2"/>
  <c r="R461" i="2"/>
  <c r="R482" i="2"/>
  <c r="P515" i="2"/>
  <c r="R540" i="2"/>
  <c r="T556" i="2"/>
  <c r="BK91" i="3"/>
  <c r="J91" i="3" s="1"/>
  <c r="J61" i="3" s="1"/>
  <c r="R91" i="3"/>
  <c r="P118" i="3"/>
  <c r="P133" i="3"/>
  <c r="T133" i="3"/>
  <c r="BK169" i="3"/>
  <c r="J169" i="3" s="1"/>
  <c r="J67" i="3" s="1"/>
  <c r="T169" i="3"/>
  <c r="T211" i="3"/>
  <c r="R241" i="3"/>
  <c r="T241" i="3"/>
  <c r="BK259" i="2"/>
  <c r="J259" i="2" s="1"/>
  <c r="J65" i="2" s="1"/>
  <c r="BK129" i="3"/>
  <c r="J129" i="3" s="1"/>
  <c r="J63" i="3" s="1"/>
  <c r="J55" i="3"/>
  <c r="J83" i="3"/>
  <c r="BE92" i="3"/>
  <c r="BE100" i="3"/>
  <c r="BE194" i="3"/>
  <c r="BE209" i="3"/>
  <c r="BE212" i="3"/>
  <c r="E79" i="3"/>
  <c r="BE104" i="3"/>
  <c r="BE108" i="3"/>
  <c r="BE123" i="3"/>
  <c r="BE127" i="3"/>
  <c r="BE142" i="3"/>
  <c r="BE167" i="3"/>
  <c r="BE178" i="3"/>
  <c r="BE204" i="3"/>
  <c r="BE217" i="3"/>
  <c r="BE232" i="3"/>
  <c r="F86" i="3"/>
  <c r="BE96" i="3"/>
  <c r="BE121" i="3"/>
  <c r="BE145" i="3"/>
  <c r="BE149" i="3"/>
  <c r="BE152" i="3"/>
  <c r="BE162" i="3"/>
  <c r="BE174" i="3"/>
  <c r="BE199" i="3"/>
  <c r="BE222" i="3"/>
  <c r="BE227" i="3"/>
  <c r="BE113" i="3"/>
  <c r="BE119" i="3"/>
  <c r="BE130" i="3"/>
  <c r="BE134" i="3"/>
  <c r="BE138" i="3"/>
  <c r="BE157" i="3"/>
  <c r="BE170" i="3"/>
  <c r="BE182" i="3"/>
  <c r="BE186" i="3"/>
  <c r="BE190" i="3"/>
  <c r="BE237" i="3"/>
  <c r="BE242" i="3"/>
  <c r="BE243" i="3"/>
  <c r="J52" i="2"/>
  <c r="J55" i="2"/>
  <c r="BE99" i="2"/>
  <c r="BE111" i="2"/>
  <c r="BE117" i="2"/>
  <c r="BE128" i="2"/>
  <c r="BE133" i="2"/>
  <c r="BE144" i="2"/>
  <c r="BE165" i="2"/>
  <c r="BE175" i="2"/>
  <c r="BE179" i="2"/>
  <c r="BE190" i="2"/>
  <c r="BE199" i="2"/>
  <c r="BE209" i="2"/>
  <c r="BE253" i="2"/>
  <c r="BE336" i="2"/>
  <c r="BE343" i="2"/>
  <c r="BE395" i="2"/>
  <c r="BE406" i="2"/>
  <c r="BE419" i="2"/>
  <c r="BE432" i="2"/>
  <c r="BE441" i="2"/>
  <c r="BE445" i="2"/>
  <c r="BE459" i="2"/>
  <c r="BE462" i="2"/>
  <c r="BE476" i="2"/>
  <c r="BE480" i="2"/>
  <c r="BE483" i="2"/>
  <c r="BE488" i="2"/>
  <c r="BE493" i="2"/>
  <c r="BE498" i="2"/>
  <c r="BE503" i="2"/>
  <c r="BE508" i="2"/>
  <c r="BE538" i="2"/>
  <c r="BE551" i="2"/>
  <c r="BE557" i="2"/>
  <c r="E48" i="2"/>
  <c r="F55" i="2"/>
  <c r="BE104" i="2"/>
  <c r="BE214" i="2"/>
  <c r="BE279" i="2"/>
  <c r="BE316" i="2"/>
  <c r="BE325" i="2"/>
  <c r="BE330" i="2"/>
  <c r="BE359" i="2"/>
  <c r="BE368" i="2"/>
  <c r="BE436" i="2"/>
  <c r="BE467" i="2"/>
  <c r="BE578" i="2"/>
  <c r="BE185" i="2"/>
  <c r="BE195" i="2"/>
  <c r="BE243" i="2"/>
  <c r="BE249" i="2"/>
  <c r="BE251" i="2"/>
  <c r="BE269" i="2"/>
  <c r="BE274" i="2"/>
  <c r="BE284" i="2"/>
  <c r="BE294" i="2"/>
  <c r="BE299" i="2"/>
  <c r="BE302" i="2"/>
  <c r="BE306" i="2"/>
  <c r="BE350" i="2"/>
  <c r="BE363" i="2"/>
  <c r="BE384" i="2"/>
  <c r="BE388" i="2"/>
  <c r="BE409" i="2"/>
  <c r="BE414" i="2"/>
  <c r="BE424" i="2"/>
  <c r="BE450" i="2"/>
  <c r="BE471" i="2"/>
  <c r="BE516" i="2"/>
  <c r="BE570" i="2"/>
  <c r="BE160" i="2"/>
  <c r="BE170" i="2"/>
  <c r="BE203" i="2"/>
  <c r="BE257" i="2"/>
  <c r="BE260" i="2"/>
  <c r="BE264" i="2"/>
  <c r="BE289" i="2"/>
  <c r="BE311" i="2"/>
  <c r="BE320" i="2"/>
  <c r="BE355" i="2"/>
  <c r="BE372" i="2"/>
  <c r="BE377" i="2"/>
  <c r="BE399" i="2"/>
  <c r="BE427" i="2"/>
  <c r="BE454" i="2"/>
  <c r="BE513" i="2"/>
  <c r="BE521" i="2"/>
  <c r="BE525" i="2"/>
  <c r="BE541" i="2"/>
  <c r="BE546" i="2"/>
  <c r="BE562" i="2"/>
  <c r="BE583" i="2"/>
  <c r="F37" i="2"/>
  <c r="BD55" i="1" s="1"/>
  <c r="F35" i="2"/>
  <c r="BB55" i="1" s="1"/>
  <c r="F36" i="3"/>
  <c r="BC56" i="1" s="1"/>
  <c r="J34" i="3"/>
  <c r="AW56" i="1" s="1"/>
  <c r="F35" i="3"/>
  <c r="BB56" i="1" s="1"/>
  <c r="F37" i="3"/>
  <c r="BD56" i="1" s="1"/>
  <c r="F34" i="2"/>
  <c r="BA55" i="1" s="1"/>
  <c r="F36" i="2"/>
  <c r="BC55" i="1" s="1"/>
  <c r="J34" i="2"/>
  <c r="AW55" i="1" s="1"/>
  <c r="F34" i="3"/>
  <c r="BA56" i="1" s="1"/>
  <c r="BK132" i="3" l="1"/>
  <c r="J132" i="3" s="1"/>
  <c r="J64" i="3" s="1"/>
  <c r="J263" i="2"/>
  <c r="J67" i="2" s="1"/>
  <c r="BK262" i="2"/>
  <c r="J262" i="2" s="1"/>
  <c r="J66" i="2" s="1"/>
  <c r="J133" i="3"/>
  <c r="J65" i="3" s="1"/>
  <c r="R90" i="3"/>
  <c r="P90" i="3"/>
  <c r="R132" i="3"/>
  <c r="R97" i="2"/>
  <c r="T132" i="3"/>
  <c r="P97" i="2"/>
  <c r="P132" i="3"/>
  <c r="T90" i="3"/>
  <c r="T97" i="2"/>
  <c r="BK90" i="3"/>
  <c r="J90" i="3" s="1"/>
  <c r="J60" i="3" s="1"/>
  <c r="BK97" i="2"/>
  <c r="J97" i="2" s="1"/>
  <c r="J60" i="2" s="1"/>
  <c r="F33" i="2"/>
  <c r="AZ55" i="1" s="1"/>
  <c r="J33" i="2"/>
  <c r="AV55" i="1" s="1"/>
  <c r="AT55" i="1" s="1"/>
  <c r="BC54" i="1"/>
  <c r="AY54" i="1" s="1"/>
  <c r="BB54" i="1"/>
  <c r="AX54" i="1" s="1"/>
  <c r="BA54" i="1"/>
  <c r="W30" i="1" s="1"/>
  <c r="BD54" i="1"/>
  <c r="W33" i="1" s="1"/>
  <c r="F33" i="3"/>
  <c r="AZ56" i="1" s="1"/>
  <c r="J33" i="3"/>
  <c r="AV56" i="1" s="1"/>
  <c r="AT56" i="1" s="1"/>
  <c r="R89" i="3" l="1"/>
  <c r="T96" i="2"/>
  <c r="T89" i="3"/>
  <c r="R96" i="2"/>
  <c r="P96" i="2"/>
  <c r="AU55" i="1" s="1"/>
  <c r="P89" i="3"/>
  <c r="AU56" i="1" s="1"/>
  <c r="BK89" i="3"/>
  <c r="J89" i="3" s="1"/>
  <c r="J30" i="3" s="1"/>
  <c r="AG56" i="1" s="1"/>
  <c r="BK96" i="2"/>
  <c r="J96" i="2" s="1"/>
  <c r="J59" i="2" s="1"/>
  <c r="W32" i="1"/>
  <c r="W31" i="1"/>
  <c r="AW54" i="1"/>
  <c r="AK30" i="1" s="1"/>
  <c r="AZ54" i="1"/>
  <c r="AV54" i="1" s="1"/>
  <c r="AK29" i="1" s="1"/>
  <c r="AU54" i="1" l="1"/>
  <c r="J39" i="3"/>
  <c r="J59" i="3"/>
  <c r="AN56" i="1"/>
  <c r="W29" i="1"/>
  <c r="J30" i="2"/>
  <c r="AG55" i="1" s="1"/>
  <c r="AG54" i="1" s="1"/>
  <c r="AK26" i="1" s="1"/>
  <c r="AK35" i="1" s="1"/>
  <c r="AT54" i="1"/>
  <c r="J39" i="2" l="1"/>
  <c r="AN54" i="1"/>
  <c r="AN55" i="1"/>
</calcChain>
</file>

<file path=xl/sharedStrings.xml><?xml version="1.0" encoding="utf-8"?>
<sst xmlns="http://schemas.openxmlformats.org/spreadsheetml/2006/main" count="6868" uniqueCount="973">
  <si>
    <t>Export Komplet</t>
  </si>
  <si>
    <t>VZ</t>
  </si>
  <si>
    <t>2.0</t>
  </si>
  <si>
    <t>ZAMOK</t>
  </si>
  <si>
    <t>False</t>
  </si>
  <si>
    <t>{1bc3d096-3a53-42cd-8ec0-cfbf29a1ea59}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</si>
  <si>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</si>
  <si>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</si>
  <si>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</si>
  <si>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</si>
  <si>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</si>
  <si>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</si>
  <si>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</si>
  <si>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N7462022</t>
  </si>
  <si>
    <t>Stavba:</t>
  </si>
  <si>
    <t>Stavební úpravy ZŠ Doubrava</t>
  </si>
  <si>
    <t>KSO:</t>
  </si>
  <si>
    <t/>
  </si>
  <si>
    <t>CC-CZ:</t>
  </si>
  <si>
    <t>Místo:</t>
  </si>
  <si>
    <t xml:space="preserve"> </t>
  </si>
  <si>
    <t>Datum:</t>
  </si>
  <si>
    <t>Zadavatel:</t>
  </si>
  <si>
    <t>IČ:</t>
  </si>
  <si>
    <t>ZŠ Doubrava, příspěvková organizace</t>
  </si>
  <si>
    <t>DIČ:</t>
  </si>
  <si>
    <t>Zhotovitel:</t>
  </si>
  <si>
    <t>Projektant:</t>
  </si>
  <si>
    <t>Ing.arch Pavel Malina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</si>
  <si>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</si>
  <si>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</si>
  <si>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</si>
  <si>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</si>
  <si>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</si>
  <si>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</si>
  <si>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</si>
  <si>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</si>
  <si>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</si>
  <si>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</si>
  <si>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</si>
  <si>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</si>
  <si>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</si>
  <si>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</si>
  <si>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</si>
  <si>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</si>
  <si>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</si>
  <si>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</si>
  <si>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</si>
  <si>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</si>
  <si>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</si>
  <si>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</si>
  <si>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</si>
  <si>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</si>
  <si>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</si>
  <si>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</si>
  <si>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</si>
  <si>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</si>
  <si>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</si>
  <si>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</si>
  <si>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</si>
  <si>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</si>
  <si>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</si>
  <si>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</si>
  <si>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</si>
  <si>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</si>
  <si>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</si>
  <si>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</si>
  <si>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</si>
  <si>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</si>
  <si>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</si>
  <si>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</si>
  <si>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</si>
  <si>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</si>
  <si>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Hygienické zázemí</t>
  </si>
  <si>
    <t>STA</t>
  </si>
  <si>
    <t>1</t>
  </si>
  <si>
    <t>{6b6650ae-82b9-46ad-9ffb-dfe4bb900a88}</t>
  </si>
  <si>
    <t>2</t>
  </si>
  <si>
    <t>02</t>
  </si>
  <si>
    <t>Polytechnika 2- architektonicko stavební řešení</t>
  </si>
  <si>
    <t>{237e567b-c8d9-4f1c-afee-16a6ed77e424}</t>
  </si>
  <si>
    <t>KRYCÍ LIST SOUPISU PRACÍ</t>
  </si>
  <si>
    <t>Objekt:</t>
  </si>
  <si>
    <t>01 - Hygienické zázemí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</si>
  <si>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</si>
  <si>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</si>
  <si>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</si>
  <si>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</si>
  <si>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</si>
  <si>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</si>
  <si>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</si>
  <si>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</si>
  <si>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</si>
  <si>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</si>
  <si>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</si>
  <si>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</si>
  <si>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</si>
  <si>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</si>
  <si>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</si>
  <si>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</si>
  <si>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</si>
  <si>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</si>
  <si>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</si>
  <si>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</si>
  <si>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</si>
  <si>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</si>
  <si>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</si>
  <si>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</si>
  <si>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</si>
  <si>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</si>
  <si>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</si>
  <si>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</si>
  <si>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</si>
  <si>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</si>
  <si>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</si>
  <si>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</si>
  <si>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</si>
  <si>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</si>
  <si>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</si>
  <si>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</si>
  <si>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</si>
  <si>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</si>
  <si>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</si>
  <si>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</si>
  <si>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317142412</t>
  </si>
  <si>
    <t>Překlady nenosné z pórobetonu osazené do tenkého maltového lože, výšky do 250 mm, šířky překladu 75 mm, délky překladu přes 1000 do 1250 mm</t>
  </si>
  <si>
    <t>kus</t>
  </si>
  <si>
    <t>CS ÚRS 2022 02</t>
  </si>
  <si>
    <t>4</t>
  </si>
  <si>
    <t>106474147</t>
  </si>
  <si>
    <t>Online PSC</t>
  </si>
  <si>
    <t>https://podminky.urs.cz/item/CS_URS_2022_02/317142412</t>
  </si>
  <si>
    <t>VV</t>
  </si>
  <si>
    <t>nový stav</t>
  </si>
  <si>
    <t>Součet</t>
  </si>
  <si>
    <t>342272215</t>
  </si>
  <si>
    <t>Příčky z pórobetonových tvárnic hladkých na tenké maltové lože objemová hmotnost do 500 kg/m3, tloušťka příčky 75 mm</t>
  </si>
  <si>
    <t>m2</t>
  </si>
  <si>
    <t>-1772708721</t>
  </si>
  <si>
    <t>https://podminky.urs.cz/item/CS_URS_2022_02/342272215</t>
  </si>
  <si>
    <t>2,434*3</t>
  </si>
  <si>
    <t>-(0,8*1,97)</t>
  </si>
  <si>
    <t>0,9*3</t>
  </si>
  <si>
    <t>342272235</t>
  </si>
  <si>
    <t>Příčky z pórobetonových tvárnic hladkých na tenké maltové lože objemová hmotnost do 500 kg/m3, tloušťka příčky 125 mm</t>
  </si>
  <si>
    <t>1596608306</t>
  </si>
  <si>
    <t>https://podminky.urs.cz/item/CS_URS_2022_02/342272235</t>
  </si>
  <si>
    <t>nový stav zabudovaná nádržka</t>
  </si>
  <si>
    <t>1,66*1,25</t>
  </si>
  <si>
    <t>6</t>
  </si>
  <si>
    <t>Úpravy povrchů, podlahy a osazování výplní</t>
  </si>
  <si>
    <t>612131121</t>
  </si>
  <si>
    <t>Podkladní a spojovací vrstva vnitřních omítaných ploch penetrace disperzní nanášená ručně stěn</t>
  </si>
  <si>
    <t>1164890523</t>
  </si>
  <si>
    <t>https://podminky.urs.cz/item/CS_URS_2022_02/612131121</t>
  </si>
  <si>
    <t>nový stav příčky</t>
  </si>
  <si>
    <t>1,009*3</t>
  </si>
  <si>
    <t>1,66*0,125</t>
  </si>
  <si>
    <t>(0,9+1,35)*3</t>
  </si>
  <si>
    <t>5</t>
  </si>
  <si>
    <t>612135101</t>
  </si>
  <si>
    <t>Hrubá výplň rýh maltou jakékoli šířky rýhy ve stěnách</t>
  </si>
  <si>
    <t>1449319122</t>
  </si>
  <si>
    <t>https://podminky.urs.cz/item/CS_URS_2022_02/612135101</t>
  </si>
  <si>
    <t>nový stav instalace umývadla</t>
  </si>
  <si>
    <t>2,5*0,1*0,1</t>
  </si>
  <si>
    <t>612142001</t>
  </si>
  <si>
    <t>Potažení vnitřních ploch pletivem v ploše nebo pruzích, na plném podkladu sklovláknitým vtlačením do tmelu stěn</t>
  </si>
  <si>
    <t>-2075147178</t>
  </si>
  <si>
    <t>https://podminky.urs.cz/item/CS_URS_2022_02/612142001</t>
  </si>
  <si>
    <t>7</t>
  </si>
  <si>
    <t>612321111</t>
  </si>
  <si>
    <t>Omítka vápenocementová vnitřních ploch nanášená ručně jednovrstvá, tloušťky do 10 mm hrubá zatřená svislých konstrukcí stěn</t>
  </si>
  <si>
    <t>-920240954</t>
  </si>
  <si>
    <t>https://podminky.urs.cz/item/CS_URS_2022_02/612321111</t>
  </si>
  <si>
    <t>1 předsíňka</t>
  </si>
  <si>
    <t>(0,1+0,18+1,534+1,388+2,434+1,388+1,08)*3</t>
  </si>
  <si>
    <t>(0,42+0,985*2)*0,2</t>
  </si>
  <si>
    <t>-(0,6*1,97+0,9*1,98+0,42*0,985)</t>
  </si>
  <si>
    <t>2 bezbar.WC</t>
  </si>
  <si>
    <t>(2,434+1,657)*3</t>
  </si>
  <si>
    <t>1,657*2,8</t>
  </si>
  <si>
    <t>(0,42+0,985*2)*0,2*2</t>
  </si>
  <si>
    <t>-(0,42*0,985)*2</t>
  </si>
  <si>
    <t>3 WC kabina</t>
  </si>
  <si>
    <t>-(0,42*0,985)</t>
  </si>
  <si>
    <t>8</t>
  </si>
  <si>
    <t>612321131</t>
  </si>
  <si>
    <t>Potažení vnitřních ploch vápenocementovým štukem tloušťky do 3 mm svislých konstrukcí stěn</t>
  </si>
  <si>
    <t>-1060882564</t>
  </si>
  <si>
    <t>https://podminky.urs.cz/item/CS_URS_2022_02/612321131</t>
  </si>
  <si>
    <t>25</t>
  </si>
  <si>
    <t>9</t>
  </si>
  <si>
    <t>642942111</t>
  </si>
  <si>
    <t>Osazování zárubní nebo rámů kovových dveřních lisovaných nebo z úhelníků bez dveřních křídel na cementovou maltu, plochy otvoru do 2,5 m2</t>
  </si>
  <si>
    <t>1201859761</t>
  </si>
  <si>
    <t>https://podminky.urs.cz/item/CS_URS_2022_02/642942111</t>
  </si>
  <si>
    <t>10</t>
  </si>
  <si>
    <t>M</t>
  </si>
  <si>
    <t>55331482</t>
  </si>
  <si>
    <t>zárubeň jednokřídlá ocelová pro zdění tl stěny 75-100mm rozměru 800/1970, 2100mm</t>
  </si>
  <si>
    <t>-624259553</t>
  </si>
  <si>
    <t>Ostatní konstrukce a práce, bourání</t>
  </si>
  <si>
    <t>11</t>
  </si>
  <si>
    <t>949101111</t>
  </si>
  <si>
    <t>Lešení pomocné pracovní pro objekty pozemních staveb pro zatížení do 150 kg/m2, o výšce lešeňové podlahy do 1,9 m</t>
  </si>
  <si>
    <t>2017920763</t>
  </si>
  <si>
    <t>https://podminky.urs.cz/item/CS_URS_2022_02/949101111</t>
  </si>
  <si>
    <t>10,1</t>
  </si>
  <si>
    <t>12</t>
  </si>
  <si>
    <t>962031132</t>
  </si>
  <si>
    <t>Bourání příček z cihel, tvárnic nebo příčkovek z cihel pálených, plných nebo dutých na maltu vápennou nebo vápenocementovou, tl. do 100 mm</t>
  </si>
  <si>
    <t>-848373671</t>
  </si>
  <si>
    <t>https://podminky.urs.cz/item/CS_URS_2022_02/962031132</t>
  </si>
  <si>
    <t>bourané konstrukce</t>
  </si>
  <si>
    <t>2,632*3</t>
  </si>
  <si>
    <t>-(0,6*1,97)*2</t>
  </si>
  <si>
    <t>13</t>
  </si>
  <si>
    <t>962031133</t>
  </si>
  <si>
    <t>Bourání příček z cihel, tvárnic nebo příčkovek z cihel pálených, plných nebo dutých na maltu vápennou nebo vápenocementovou, tl. do 150 mm</t>
  </si>
  <si>
    <t>2129007279</t>
  </si>
  <si>
    <t>https://podminky.urs.cz/item/CS_URS_2022_02/962031133</t>
  </si>
  <si>
    <t>1,35*3</t>
  </si>
  <si>
    <t>14</t>
  </si>
  <si>
    <t>962032230</t>
  </si>
  <si>
    <t>Bourání zdiva nadzákladového z cihel nebo tvárnic z cihel pálených nebo vápenopískových, na maltu vápennou nebo vápenocementovou, objemu do 1 m3</t>
  </si>
  <si>
    <t>m3</t>
  </si>
  <si>
    <t>1414684749</t>
  </si>
  <si>
    <t>https://podminky.urs.cz/item/CS_URS_2022_02/962032230</t>
  </si>
  <si>
    <t>1,35*2,2*0,18</t>
  </si>
  <si>
    <t>965046111</t>
  </si>
  <si>
    <t>Broušení stávajících betonových podlah úběr do 3 mm</t>
  </si>
  <si>
    <t>-220219852</t>
  </si>
  <si>
    <t>https://podminky.urs.cz/item/CS_URS_2022_02/965046111</t>
  </si>
  <si>
    <t>16</t>
  </si>
  <si>
    <t>965081213</t>
  </si>
  <si>
    <t>Bourání podlah z dlaždic bez podkladního lože nebo mazaniny, s jakoukoliv výplní spár keramických nebo xylolitových tl. do 10 mm, plochy přes 1 m2</t>
  </si>
  <si>
    <t>-1795152742</t>
  </si>
  <si>
    <t>https://podminky.urs.cz/item/CS_URS_2022_02/965081213</t>
  </si>
  <si>
    <t>17</t>
  </si>
  <si>
    <t>968072455</t>
  </si>
  <si>
    <t>Vybourání kovových rámů oken s křídly, dveřních zárubní, vrat, stěn, ostění nebo obkladů dveřních zárubní, plochy do 2 m2</t>
  </si>
  <si>
    <t>822761751</t>
  </si>
  <si>
    <t>https://podminky.urs.cz/item/CS_URS_2022_02/968072455</t>
  </si>
  <si>
    <t>0,6*1,97</t>
  </si>
  <si>
    <t>18</t>
  </si>
  <si>
    <t>974031153</t>
  </si>
  <si>
    <t>Vysekání rýh ve zdivu cihelném na maltu vápennou nebo vápenocementovou do hl. 100 mm a šířky do 100 mm</t>
  </si>
  <si>
    <t>m</t>
  </si>
  <si>
    <t>-1746232051</t>
  </si>
  <si>
    <t>https://podminky.urs.cz/item/CS_URS_2022_02/974031153</t>
  </si>
  <si>
    <t>2,5</t>
  </si>
  <si>
    <t>19</t>
  </si>
  <si>
    <t>978013191</t>
  </si>
  <si>
    <t>Otlučení vápenných nebo vápenocementových omítek vnitřních ploch stěn s vyškrabáním spar, s očištěním zdiva, v rozsahu přes 50 do 100 %</t>
  </si>
  <si>
    <t>-181070140</t>
  </si>
  <si>
    <t>https://podminky.urs.cz/item/CS_URS_2022_02/978013191</t>
  </si>
  <si>
    <t>(2,434+1,388)*2*3</t>
  </si>
  <si>
    <t>-(0,9*1,98+0,6*1,97+0,42*0,985+0,9*2)</t>
  </si>
  <si>
    <t>2 chodba</t>
  </si>
  <si>
    <t>(2,632+1,09)*2*3</t>
  </si>
  <si>
    <t>(0,9+1,98*2)*0,18</t>
  </si>
  <si>
    <t>-(0,9*1,98+0,6*1,97*2)</t>
  </si>
  <si>
    <t>(1,35+0,902*2)*3</t>
  </si>
  <si>
    <t>1,35*2,2</t>
  </si>
  <si>
    <t>-(0,42*0,985+0,6*1,97)</t>
  </si>
  <si>
    <t>4 WC kabina</t>
  </si>
  <si>
    <t>(1,35+0,7*2)*3</t>
  </si>
  <si>
    <t>5 WC kabina</t>
  </si>
  <si>
    <t>(1,35+0,7)*2*3</t>
  </si>
  <si>
    <t>Mezisoučet</t>
  </si>
  <si>
    <t>-32,5</t>
  </si>
  <si>
    <t>20</t>
  </si>
  <si>
    <t>978059541</t>
  </si>
  <si>
    <t>Odsekání obkladů stěn včetně otlučení podkladní omítky až na zdivo z obkládaček vnitřních, z jakýchkoliv materiálů, plochy přes 1 m2</t>
  </si>
  <si>
    <t>869608230</t>
  </si>
  <si>
    <t>https://podminky.urs.cz/item/CS_URS_2022_02/978059541</t>
  </si>
  <si>
    <t>32,5</t>
  </si>
  <si>
    <t>997</t>
  </si>
  <si>
    <t>Přesun sutě</t>
  </si>
  <si>
    <t>997013212</t>
  </si>
  <si>
    <t>Vnitrostaveništní doprava suti a vybouraných hmot vodorovně do 50 m svisle ručně pro budovy a haly výšky přes 6 do 9 m</t>
  </si>
  <si>
    <t>t</t>
  </si>
  <si>
    <t>-1789324812</t>
  </si>
  <si>
    <t>https://podminky.urs.cz/item/CS_URS_2022_02/997013212</t>
  </si>
  <si>
    <t>22</t>
  </si>
  <si>
    <t>997013501</t>
  </si>
  <si>
    <t>Odvoz suti a vybouraných hmot na skládku nebo meziskládku se složením, na vzdálenost do 1 km</t>
  </si>
  <si>
    <t>516656523</t>
  </si>
  <si>
    <t>https://podminky.urs.cz/item/CS_URS_2022_02/997013501</t>
  </si>
  <si>
    <t>23</t>
  </si>
  <si>
    <t>997013509</t>
  </si>
  <si>
    <t>Odvoz suti a vybouraných hmot na skládku nebo meziskládku se složením, na vzdálenost Příplatek k ceně za každý další i započatý 1 km přes 1 km</t>
  </si>
  <si>
    <t>-954452195</t>
  </si>
  <si>
    <t>https://podminky.urs.cz/item/CS_URS_2022_02/997013509</t>
  </si>
  <si>
    <t>7,528*19</t>
  </si>
  <si>
    <t>24</t>
  </si>
  <si>
    <t>997013631</t>
  </si>
  <si>
    <t>Poplatek za uložení stavebního odpadu na skládce (skládkovné) směsného stavebního a demoličního zatříděného do Katalogu odpadů pod kódem 17 09 04</t>
  </si>
  <si>
    <t>-1922899076</t>
  </si>
  <si>
    <t>https://podminky.urs.cz/item/CS_URS_2022_02/997013631</t>
  </si>
  <si>
    <t>998</t>
  </si>
  <si>
    <t>Přesun hmot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</si>
  <si>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</si>
  <si>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</si>
  <si>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381373603</t>
  </si>
  <si>
    <t>https://podminky.urs.cz/item/CS_URS_2022_02/998018002</t>
  </si>
  <si>
    <t>PSV</t>
  </si>
  <si>
    <t>Práce a dodávky PSV</t>
  </si>
  <si>
    <t>722</t>
  </si>
  <si>
    <t>Zdravotechnika - vnitřní vodovod</t>
  </si>
  <si>
    <t>26</t>
  </si>
  <si>
    <t>722173983</t>
  </si>
  <si>
    <t>Spoje rozvodů vody z plastů elektrotvarovkami D přes 20 do 25 mm</t>
  </si>
  <si>
    <t>251276799</t>
  </si>
  <si>
    <t>https://podminky.urs.cz/item/CS_URS_2022_02/722173983</t>
  </si>
  <si>
    <t>pro umývadlo N1</t>
  </si>
  <si>
    <t>27</t>
  </si>
  <si>
    <t>722174003</t>
  </si>
  <si>
    <t>Potrubí z plastových trubek z polypropylenu PPR svařovaných polyfúzně PN 16 (SDR 7,4) D 25 x 3,5</t>
  </si>
  <si>
    <t>341188856</t>
  </si>
  <si>
    <t>https://podminky.urs.cz/item/CS_URS_2022_02/722174003</t>
  </si>
  <si>
    <t>28</t>
  </si>
  <si>
    <t>722179191</t>
  </si>
  <si>
    <t>Příplatek k ceně rozvody vody z plastů za práce malého rozsahu na zakázce do 20 m rozvodu</t>
  </si>
  <si>
    <t>soubor</t>
  </si>
  <si>
    <t>-471528695</t>
  </si>
  <si>
    <t>https://podminky.urs.cz/item/CS_URS_2022_02/722179191</t>
  </si>
  <si>
    <t>29</t>
  </si>
  <si>
    <t>722181222</t>
  </si>
  <si>
    <t>Ochrana potrubí termoizolačními trubicemi z pěnového polyetylenu PE přilepenými v příčných a podélných spojích, tloušťky izolace přes 6 do 9 mm, vnitřního průměru izolace DN přes 22 do 45 mm</t>
  </si>
  <si>
    <t>1911708275</t>
  </si>
  <si>
    <t>https://podminky.urs.cz/item/CS_URS_2022_02/722181222</t>
  </si>
  <si>
    <t>30</t>
  </si>
  <si>
    <t>722190401</t>
  </si>
  <si>
    <t>Zřízení přípojek na potrubí vyvedení a upevnění výpustek do DN 25</t>
  </si>
  <si>
    <t>-1613062463</t>
  </si>
  <si>
    <t>https://podminky.urs.cz/item/CS_URS_2022_02/722190401</t>
  </si>
  <si>
    <t>31</t>
  </si>
  <si>
    <t>722190901</t>
  </si>
  <si>
    <t>Opravy ostatní uzavření nebo otevření vodovodního potrubí při opravách včetně vypuštění a napuštění</t>
  </si>
  <si>
    <t>-731991468</t>
  </si>
  <si>
    <t>https://podminky.urs.cz/item/CS_URS_2022_02/722190901</t>
  </si>
  <si>
    <t>32</t>
  </si>
  <si>
    <t>722290226</t>
  </si>
  <si>
    <t>Zkoušky, proplach a desinfekce vodovodního potrubí zkoušky těsnosti vodovodního potrubí závitového do DN 50</t>
  </si>
  <si>
    <t>258572553</t>
  </si>
  <si>
    <t>https://podminky.urs.cz/item/CS_URS_2022_02/722290226</t>
  </si>
  <si>
    <t>33</t>
  </si>
  <si>
    <t>998722202</t>
  </si>
  <si>
    <t>Přesun hmot pro vnitřní vodovod stanovený procentní sazbou (%) z ceny vodorovná dopravní vzdálenost do 50 m v objektech výšky přes 6 do 12 m</t>
  </si>
  <si>
    <t>%</t>
  </si>
  <si>
    <t>-1372080358</t>
  </si>
  <si>
    <t>https://podminky.urs.cz/item/CS_URS_2022_02/998722202</t>
  </si>
  <si>
    <t>725</t>
  </si>
  <si>
    <t>Zdravotechnika - zařizovací předměty</t>
  </si>
  <si>
    <t>34</t>
  </si>
  <si>
    <t>725110814</t>
  </si>
  <si>
    <t>Demontáž klozetů kombi</t>
  </si>
  <si>
    <t>-1997396990</t>
  </si>
  <si>
    <t>https://podminky.urs.cz/item/CS_URS_2022_02/725110814</t>
  </si>
  <si>
    <t>35</t>
  </si>
  <si>
    <t>725112022</t>
  </si>
  <si>
    <t>Zařízení záchodů klozety keramické závěsné na nosné stěny s hlubokým splachováním odpad vodorovný</t>
  </si>
  <si>
    <t>-1580220990</t>
  </si>
  <si>
    <t>https://podminky.urs.cz/item/CS_URS_2022_02/725112022</t>
  </si>
  <si>
    <t>N2</t>
  </si>
  <si>
    <t>36</t>
  </si>
  <si>
    <t>725119122</t>
  </si>
  <si>
    <t>Zařízení záchodů montáž klozetových mís kombi</t>
  </si>
  <si>
    <t>665250979</t>
  </si>
  <si>
    <t>https://podminky.urs.cz/item/CS_URS_2022_02/725119122</t>
  </si>
  <si>
    <t>N3 instalace stávajícího klozetu</t>
  </si>
  <si>
    <t>37</t>
  </si>
  <si>
    <t>725210821</t>
  </si>
  <si>
    <t>Demontáž umyvadel bez výtokových armatur umyvadel</t>
  </si>
  <si>
    <t>99016848</t>
  </si>
  <si>
    <t>https://podminky.urs.cz/item/CS_URS_2022_02/725210821</t>
  </si>
  <si>
    <t>38</t>
  </si>
  <si>
    <t>725211603</t>
  </si>
  <si>
    <t>Umyvadla keramická bílá bez výtokových armatur připevněná na stěnu šrouby bez sloupu nebo krytu na sifon, šířka umyvadla 600 mm</t>
  </si>
  <si>
    <t>-301775673</t>
  </si>
  <si>
    <t>https://podminky.urs.cz/item/CS_URS_2022_02/725211603</t>
  </si>
  <si>
    <t>N1</t>
  </si>
  <si>
    <t>39</t>
  </si>
  <si>
    <t>725219102</t>
  </si>
  <si>
    <t>Umyvadla montáž umyvadel ostatních typů na šrouby</t>
  </si>
  <si>
    <t>-1151772405</t>
  </si>
  <si>
    <t>https://podminky.urs.cz/item/CS_URS_2022_02/725219102</t>
  </si>
  <si>
    <t>N4 instalace stávajícího umývadla</t>
  </si>
  <si>
    <t>40</t>
  </si>
  <si>
    <t>725291511</t>
  </si>
  <si>
    <t>Doplňky zařízení koupelen a záchodů plastové dávkovač tekutého mýdla na 350 ml</t>
  </si>
  <si>
    <t>426663069</t>
  </si>
  <si>
    <t>https://podminky.urs.cz/item/CS_URS_2022_02/725291511</t>
  </si>
  <si>
    <t>N4</t>
  </si>
  <si>
    <t>41</t>
  </si>
  <si>
    <t>725291521</t>
  </si>
  <si>
    <t>Doplňky zařízení koupelen a záchodů plastové zásobník toaletních papírů</t>
  </si>
  <si>
    <t>670111132</t>
  </si>
  <si>
    <t>https://podminky.urs.cz/item/CS_URS_2022_02/725291521</t>
  </si>
  <si>
    <t>N3</t>
  </si>
  <si>
    <t>42</t>
  </si>
  <si>
    <t>725291531</t>
  </si>
  <si>
    <t>Doplňky zařízení koupelen a záchodů plastové zásobník papírových ručníků</t>
  </si>
  <si>
    <t>-499123605</t>
  </si>
  <si>
    <t>https://podminky.urs.cz/item/CS_URS_2022_02/725291531</t>
  </si>
  <si>
    <t>43</t>
  </si>
  <si>
    <t>725291722</t>
  </si>
  <si>
    <t>Doplňky zařízení koupelen a záchodů smaltované madla krakorcová sklopná, délky 834 mm</t>
  </si>
  <si>
    <t>-899083324</t>
  </si>
  <si>
    <t>https://podminky.urs.cz/item/CS_URS_2022_02/725291722</t>
  </si>
  <si>
    <t>44</t>
  </si>
  <si>
    <t>725530831</t>
  </si>
  <si>
    <t>Demontáž elektrických zásobníkových ohřívačů vody průtokových jakýchkoliv</t>
  </si>
  <si>
    <t>1946341236</t>
  </si>
  <si>
    <t>https://podminky.urs.cz/item/CS_URS_2022_02/725530831</t>
  </si>
  <si>
    <t>45</t>
  </si>
  <si>
    <t>725531101</t>
  </si>
  <si>
    <t>Elektrické ohřívače zásobníkové beztlakové přepadové objem nádrže (příkon) 5 l (2,0 kW)</t>
  </si>
  <si>
    <t>-667932054</t>
  </si>
  <si>
    <t>https://podminky.urs.cz/item/CS_URS_2022_02/725531101</t>
  </si>
  <si>
    <t>46</t>
  </si>
  <si>
    <t>725813111</t>
  </si>
  <si>
    <t>Ventily rohové bez připojovací trubičky nebo flexi hadičky G 1/2"</t>
  </si>
  <si>
    <t>-178368155</t>
  </si>
  <si>
    <t>https://podminky.urs.cz/item/CS_URS_2022_02/725813111</t>
  </si>
  <si>
    <t>47</t>
  </si>
  <si>
    <t>725820801</t>
  </si>
  <si>
    <t>Demontáž baterií nástěnných do G 3/4</t>
  </si>
  <si>
    <t>-1368819615</t>
  </si>
  <si>
    <t>https://podminky.urs.cz/item/CS_URS_2022_02/725820801</t>
  </si>
  <si>
    <t>48</t>
  </si>
  <si>
    <t>725821312</t>
  </si>
  <si>
    <t>Baterie dřezové nástěnné pákové s otáčivým kulatým ústím a délkou ramínka 300 mm</t>
  </si>
  <si>
    <t>674866383</t>
  </si>
  <si>
    <t>https://podminky.urs.cz/item/CS_URS_2022_02/725821312</t>
  </si>
  <si>
    <t>49</t>
  </si>
  <si>
    <t>725829121</t>
  </si>
  <si>
    <t>Baterie umyvadlové montáž ostatních typů nástěnných pákových nebo klasických</t>
  </si>
  <si>
    <t>-815793435</t>
  </si>
  <si>
    <t>https://podminky.urs.cz/item/CS_URS_2022_02/725829121</t>
  </si>
  <si>
    <t>50</t>
  </si>
  <si>
    <t>55145615</t>
  </si>
  <si>
    <t>baterie umyvadlová nástěnná páková 150mm chrom</t>
  </si>
  <si>
    <t>-1547926754</t>
  </si>
  <si>
    <t>51</t>
  </si>
  <si>
    <t>725851325</t>
  </si>
  <si>
    <t>Ventily odpadní pro zařizovací předměty umyvadlové bez přepadu G 5/4"</t>
  </si>
  <si>
    <t>1679699444</t>
  </si>
  <si>
    <t>https://podminky.urs.cz/item/CS_URS_2022_02/725851325</t>
  </si>
  <si>
    <t>52</t>
  </si>
  <si>
    <t>725860811</t>
  </si>
  <si>
    <t>Demontáž zápachových uzávěrek pro zařizovací předměty jednoduchých</t>
  </si>
  <si>
    <t>-1470343531</t>
  </si>
  <si>
    <t>https://podminky.urs.cz/item/CS_URS_2022_02/725860811</t>
  </si>
  <si>
    <t>53</t>
  </si>
  <si>
    <t>725861102</t>
  </si>
  <si>
    <t>Zápachové uzávěrky zařizovacích předmětů pro umyvadla DN 40</t>
  </si>
  <si>
    <t>1296578890</t>
  </si>
  <si>
    <t>https://podminky.urs.cz/item/CS_URS_2022_02/725861102</t>
  </si>
  <si>
    <t>54</t>
  </si>
  <si>
    <t>998725202</t>
  </si>
  <si>
    <t>Přesun hmot pro zařizovací předměty stanovený procentní sazbou (%) z ceny vodorovná dopravní vzdálenost do 50 m v objektech výšky přes 6 do 12 m</t>
  </si>
  <si>
    <t>285217223</t>
  </si>
  <si>
    <t>https://podminky.urs.cz/item/CS_URS_2022_02/998725202</t>
  </si>
  <si>
    <t>726</t>
  </si>
  <si>
    <t>Zdravotechnika - předstěnové instalace</t>
  </si>
  <si>
    <t>55</t>
  </si>
  <si>
    <t>726111031</t>
  </si>
  <si>
    <t>Předstěnové instalační systémy pro zazdění do masivních zděných konstrukcí pro závěsné klozety ovládání zepředu, stavební výška 1080 mm</t>
  </si>
  <si>
    <t>350558690</t>
  </si>
  <si>
    <t>https://podminky.urs.cz/item/CS_URS_2022_02/726111031</t>
  </si>
  <si>
    <t>56</t>
  </si>
  <si>
    <t>726191001</t>
  </si>
  <si>
    <t>Ostatní příslušenství instalačních systémů zvukoizolační souprava pro WC a bidet</t>
  </si>
  <si>
    <t>793571898</t>
  </si>
  <si>
    <t>https://podminky.urs.cz/item/CS_URS_2022_02/726191001</t>
  </si>
  <si>
    <t>57</t>
  </si>
  <si>
    <t>726191002</t>
  </si>
  <si>
    <t>Ostatní příslušenství instalačních systémů souprava pro předstěnovou montáž</t>
  </si>
  <si>
    <t>-834699373</t>
  </si>
  <si>
    <t>https://podminky.urs.cz/item/CS_URS_2022_02/726191002</t>
  </si>
  <si>
    <t>58</t>
  </si>
  <si>
    <t>998726212</t>
  </si>
  <si>
    <t>Přesun hmot pro instalační prefabrikáty stanovený procentní sazbou (%) z ceny vodorovná dopravní vzdálenost do 50 m v objektech výšky přes 6 do 12 m</t>
  </si>
  <si>
    <t>1450901040</t>
  </si>
  <si>
    <t>https://podminky.urs.cz/item/CS_URS_2022_02/998726212</t>
  </si>
  <si>
    <t>766</t>
  </si>
  <si>
    <t>Konstrukce truhlářské</t>
  </si>
  <si>
    <t>766660001</t>
  </si>
  <si>
    <t>Montáž dveřních křídel dřevěných nebo plastových otevíravých do ocelové zárubně povrchově upravených jednokřídlových, šířky do 800 mm</t>
  </si>
  <si>
    <t>-458259857</t>
  </si>
  <si>
    <t>https://podminky.urs.cz/item/CS_URS_2022_02/766660001</t>
  </si>
  <si>
    <t>P/D1</t>
  </si>
  <si>
    <t>61162026</t>
  </si>
  <si>
    <t>dveře jednokřídlé dřevotřískové povrch fóliový plné 800x1970-2100mm</t>
  </si>
  <si>
    <t>-1665223234</t>
  </si>
  <si>
    <t>766660728</t>
  </si>
  <si>
    <t>Montáž dveřních doplňků dveřního kování interiérového zámku</t>
  </si>
  <si>
    <t>1304161616</t>
  </si>
  <si>
    <t>https://podminky.urs.cz/item/CS_URS_2022_02/766660728</t>
  </si>
  <si>
    <t>54924003</t>
  </si>
  <si>
    <t>zámek zadlabací mezipokojový pravý pro WC kování 72x55mm</t>
  </si>
  <si>
    <t>1637465908</t>
  </si>
  <si>
    <t>766660729</t>
  </si>
  <si>
    <t>Montáž dveřních doplňků dveřního kování interiérového štítku s klikou</t>
  </si>
  <si>
    <t>-169088406</t>
  </si>
  <si>
    <t>https://podminky.urs.cz/item/CS_URS_2022_02/766660729</t>
  </si>
  <si>
    <t>54914123</t>
  </si>
  <si>
    <t>kování rozetové klika/klika</t>
  </si>
  <si>
    <t>-1745709106</t>
  </si>
  <si>
    <t>766691914</t>
  </si>
  <si>
    <t>Ostatní práce vyvěšení nebo zavěšení křídel dřevěných dveřních, plochy do 2 m2</t>
  </si>
  <si>
    <t>194573027</t>
  </si>
  <si>
    <t>https://podminky.urs.cz/item/CS_URS_2022_02/766691914</t>
  </si>
  <si>
    <t>1+1+1+1</t>
  </si>
  <si>
    <t>998766202</t>
  </si>
  <si>
    <t>Přesun hmot pro konstrukce truhlářské stanovený procentní sazbou (%) z ceny vodorovná dopravní vzdálenost do 50 m v objektech výšky přes 6 do 12 m</t>
  </si>
  <si>
    <t>899997280</t>
  </si>
  <si>
    <t>https://podminky.urs.cz/item/CS_URS_2022_02/998766202</t>
  </si>
  <si>
    <t>767</t>
  </si>
  <si>
    <t>Konstrukce zámečnické</t>
  </si>
  <si>
    <t>767641111</t>
  </si>
  <si>
    <t>Montáž automatických dveří posuvných, výšky do 2200 mm lineárních, šířky do 1000 mm</t>
  </si>
  <si>
    <t>-855810085</t>
  </si>
  <si>
    <t>https://podminky.urs.cz/item/CS_URS_2022_02/767641111</t>
  </si>
  <si>
    <t>L/D2</t>
  </si>
  <si>
    <t>553201</t>
  </si>
  <si>
    <t>dveře automatické vnitřní posuvné lineárně, rám Al profily 25mm, zasklení jednoduché bezpečnostní, 1 křídlé 1000x2300mm</t>
  </si>
  <si>
    <t>vlastní</t>
  </si>
  <si>
    <t>-900706344</t>
  </si>
  <si>
    <t>767649194</t>
  </si>
  <si>
    <t>Montáž dveří ocelových nebo hliníkových doplňků dveří madel</t>
  </si>
  <si>
    <t>-274742980</t>
  </si>
  <si>
    <t>https://podminky.urs.cz/item/CS_URS_2022_02/767649194</t>
  </si>
  <si>
    <t>549101</t>
  </si>
  <si>
    <t>kování madlo</t>
  </si>
  <si>
    <t>-2050033882</t>
  </si>
  <si>
    <t>998767202</t>
  </si>
  <si>
    <t>Přesun hmot pro zámečnické konstrukce stanovený procentní sazbou (%) z ceny vodorovná dopravní vzdálenost do 50 m v objektech výšky přes 6 do 12 m</t>
  </si>
  <si>
    <t>1193083347</t>
  </si>
  <si>
    <t>https://podminky.urs.cz/item/CS_URS_2022_02/998767202</t>
  </si>
  <si>
    <t>771</t>
  </si>
  <si>
    <t>Podlahy z dlaždic</t>
  </si>
  <si>
    <t>771111011</t>
  </si>
  <si>
    <t>Příprava podkladu před provedením dlažby vysátí podlah</t>
  </si>
  <si>
    <t>-1445102075</t>
  </si>
  <si>
    <t>https://podminky.urs.cz/item/CS_URS_2022_02/771111011</t>
  </si>
  <si>
    <t>hygienické zázemí</t>
  </si>
  <si>
    <t>771151022</t>
  </si>
  <si>
    <t>Příprava podkladu před provedením dlažby samonivelační stěrka min.pevnosti 30 MPa, tloušťky přes 3 do 5 mm</t>
  </si>
  <si>
    <t>-1199391011</t>
  </si>
  <si>
    <t>https://podminky.urs.cz/item/CS_URS_2022_02/771151022</t>
  </si>
  <si>
    <t>771574263</t>
  </si>
  <si>
    <t>Montáž podlah z dlaždic keramických lepených flexibilním lepidlem maloformátových pro vysoké mechanické zatížení protiskluzných nebo reliéfních (bezbariérových) přes 9 do 12 ks/m2</t>
  </si>
  <si>
    <t>571185099</t>
  </si>
  <si>
    <t>https://podminky.urs.cz/item/CS_URS_2022_02/771574263</t>
  </si>
  <si>
    <t>59761409</t>
  </si>
  <si>
    <t>dlažba keramická slinutá protiskluzná do interiéru i exteriéru pro vysoké mechanické namáhání přes 9 do 12ks/m2</t>
  </si>
  <si>
    <t>-1609169701</t>
  </si>
  <si>
    <t>10,1*1,1 'Přepočtené koeficientem množství</t>
  </si>
  <si>
    <t>771591207</t>
  </si>
  <si>
    <t>Izolace podlahy pod dlažbu montáž izolace nátěrem nebo stěrkou ve dvou vrstvách</t>
  </si>
  <si>
    <t>-1834749905</t>
  </si>
  <si>
    <t>https://podminky.urs.cz/item/CS_URS_2022_02/771591207</t>
  </si>
  <si>
    <t>58581246</t>
  </si>
  <si>
    <t>stěrka hydroizolační jednosložková do interiéru pod dlažbu</t>
  </si>
  <si>
    <t>kg</t>
  </si>
  <si>
    <t>-345861451</t>
  </si>
  <si>
    <t>10,1*2,575 'Přepočtené koeficientem množství</t>
  </si>
  <si>
    <t>998771202</t>
  </si>
  <si>
    <t>Přesun hmot pro podlahy z dlaždic stanovený procentní sazbou (%) z ceny vodorovná dopravní vzdálenost do 50 m v objektech výšky přes 6 do 12 m</t>
  </si>
  <si>
    <t>-124936761</t>
  </si>
  <si>
    <t>https://podminky.urs.cz/item/CS_URS_2022_02/998771202</t>
  </si>
  <si>
    <t>781</t>
  </si>
  <si>
    <t>Dokončovací práce - obklady</t>
  </si>
  <si>
    <t>781474115</t>
  </si>
  <si>
    <t>Montáž obkladů vnitřních stěn z dlaždic keramických lepených flexibilním lepidlem maloformátových hladkých přes 22 do 25 ks/m2</t>
  </si>
  <si>
    <t>1377827924</t>
  </si>
  <si>
    <t>https://podminky.urs.cz/item/CS_URS_2022_02/781474115</t>
  </si>
  <si>
    <t>59761039</t>
  </si>
  <si>
    <t>obklad keramický hladký přes 22 do 25ks/m2</t>
  </si>
  <si>
    <t>-1458988834</t>
  </si>
  <si>
    <t>36*1,1 'Přepočtené koeficientem množství</t>
  </si>
  <si>
    <t>781494511</t>
  </si>
  <si>
    <t>Obklad - dokončující práce profily ukončovací lepené flexibilním lepidlem ukončovací</t>
  </si>
  <si>
    <t>-966737257</t>
  </si>
  <si>
    <t>https://podminky.urs.cz/item/CS_URS_2022_02/781494511</t>
  </si>
  <si>
    <t>1,09+0,9+0,1+0,18+1,534+1,388+1,534+0,9+1,388+1,08</t>
  </si>
  <si>
    <t>-(0,8+0,6+0,9)</t>
  </si>
  <si>
    <t>(2,434+1,657)*2</t>
  </si>
  <si>
    <t>-0,8</t>
  </si>
  <si>
    <t>(1,35+0,9)*2</t>
  </si>
  <si>
    <t>-0,6</t>
  </si>
  <si>
    <t>998781202</t>
  </si>
  <si>
    <t>Přesun hmot pro obklady keramické stanovený procentní sazbou (%) z ceny vodorovná dopravní vzdálenost do 50 m v objektech výšky přes 6 do 12 m</t>
  </si>
  <si>
    <t>702844685</t>
  </si>
  <si>
    <t>https://podminky.urs.cz/item/CS_URS_2022_02/998781202</t>
  </si>
  <si>
    <t>783</t>
  </si>
  <si>
    <t>Dokončovací práce - nátěry</t>
  </si>
  <si>
    <t>783301311</t>
  </si>
  <si>
    <t>Příprava podkladu zámečnických konstrukcí před provedením nátěru odmaštění odmašťovačem vodou ředitelným</t>
  </si>
  <si>
    <t>1085917360</t>
  </si>
  <si>
    <t>https://podminky.urs.cz/item/CS_URS_2022_02/783301311</t>
  </si>
  <si>
    <t>zárubně</t>
  </si>
  <si>
    <t>2,5+2,5</t>
  </si>
  <si>
    <t>783314101</t>
  </si>
  <si>
    <t>Základní nátěr zámečnických konstrukcí jednonásobný syntetický</t>
  </si>
  <si>
    <t>-600661424</t>
  </si>
  <si>
    <t>https://podminky.urs.cz/item/CS_URS_2022_02/783314101</t>
  </si>
  <si>
    <t>783317101</t>
  </si>
  <si>
    <t>Krycí nátěr (email) zámečnických konstrukcí jednonásobný syntetický standardní</t>
  </si>
  <si>
    <t>1536877080</t>
  </si>
  <si>
    <t>https://podminky.urs.cz/item/CS_URS_2022_02/783317101</t>
  </si>
  <si>
    <t>(2,5+2,5)*2</t>
  </si>
  <si>
    <t>784</t>
  </si>
  <si>
    <t>Dokončovací práce - malby a tapety</t>
  </si>
  <si>
    <t>784121001</t>
  </si>
  <si>
    <t>Oškrabání malby v místnostech výšky do 3,80 m</t>
  </si>
  <si>
    <t>-2104324724</t>
  </si>
  <si>
    <t>https://podminky.urs.cz/item/CS_URS_2022_02/784121001</t>
  </si>
  <si>
    <t>strop</t>
  </si>
  <si>
    <t>784171111</t>
  </si>
  <si>
    <t>Zakrytí nemalovaných ploch (materiál ve specifikaci) včetně pozdějšího odkrytí svislých ploch např. stěn, oken, dveří v místnostech výšky do 3,80</t>
  </si>
  <si>
    <t>1147095814</t>
  </si>
  <si>
    <t>https://podminky.urs.cz/item/CS_URS_2022_02/784171111</t>
  </si>
  <si>
    <t>0,42*0,985</t>
  </si>
  <si>
    <t>1*2,3</t>
  </si>
  <si>
    <t>58124844</t>
  </si>
  <si>
    <t>fólie pro malířské potřeby zakrývací tl 25µ 4x5m</t>
  </si>
  <si>
    <t>1159780432</t>
  </si>
  <si>
    <t>3,956*1,05 'Přepočtené koeficientem množství</t>
  </si>
  <si>
    <t>784181121</t>
  </si>
  <si>
    <t>Penetrace podkladu jednonásobná hloubková akrylátová bezbarvá v místnostech výšky do 3,80 m</t>
  </si>
  <si>
    <t>930868306</t>
  </si>
  <si>
    <t>https://podminky.urs.cz/item/CS_URS_2022_02/784181121</t>
  </si>
  <si>
    <t>strop + stěny</t>
  </si>
  <si>
    <t>10,1+25</t>
  </si>
  <si>
    <t>784211101</t>
  </si>
  <si>
    <t>Malby z malířských směsí oděruvzdorných za mokra dvojnásobné, bílé za mokra oděruvzdorné výborně v místnostech výšky do 3,80 m</t>
  </si>
  <si>
    <t>-2020260844</t>
  </si>
  <si>
    <t>https://podminky.urs.cz/item/CS_URS_2022_02/784211101</t>
  </si>
  <si>
    <t>VRN</t>
  </si>
  <si>
    <t>Vedlejší rozpočtové náklady</t>
  </si>
  <si>
    <t>VRN 01</t>
  </si>
  <si>
    <t>Zařízení staveniště</t>
  </si>
  <si>
    <t>2046045506</t>
  </si>
  <si>
    <t>VRN 02</t>
  </si>
  <si>
    <t>Provoz investora</t>
  </si>
  <si>
    <t>-1322849703</t>
  </si>
  <si>
    <t>02 - Polytechnika 2- architektonicko stavební řešení</t>
  </si>
  <si>
    <t xml:space="preserve">    741 - Elektroinstalace - silnoproud</t>
  </si>
  <si>
    <t xml:space="preserve">    763 - Konstrukce suché výstavby</t>
  </si>
  <si>
    <t xml:space="preserve">    776 - Podlahy povlakové</t>
  </si>
  <si>
    <t>946111114</t>
  </si>
  <si>
    <t>Montáž pojízdných věží trubkových nebo dílcových s maximálním zatížením podlahy do 200 kg/m2 šířky od 0,6 do 0,9 m, délky do 3,2 m, výšky přes 3,5 m do 4,5 m</t>
  </si>
  <si>
    <t>998298937</t>
  </si>
  <si>
    <t>https://podminky.urs.cz/item/CS_URS_2022_02/946111114</t>
  </si>
  <si>
    <t>946111214</t>
  </si>
  <si>
    <t>Montáž pojízdných věží trubkových nebo dílcových s maximálním zatížením podlahy do 200 kg/m2 Příplatek za první a každý další den použití pojízdného lešení k ceně -1114</t>
  </si>
  <si>
    <t>-1409369520</t>
  </si>
  <si>
    <t>https://podminky.urs.cz/item/CS_URS_2022_02/946111214</t>
  </si>
  <si>
    <t>946111312</t>
  </si>
  <si>
    <t>Odborná prohlídka pojízdných věží trubkových nebo dílcových s maximálním zatížením podlahy do 200 kg/m2 výšky přes 1,5 m do 5,5 m</t>
  </si>
  <si>
    <t>408725874</t>
  </si>
  <si>
    <t>https://podminky.urs.cz/item/CS_URS_2022_02/946111312</t>
  </si>
  <si>
    <t>946111814</t>
  </si>
  <si>
    <t>Demontáž pojízdných věží trubkových nebo dílcových s maximálním zatížením podlahy do 200 kg/m2 šířky od 0,6 do 0,9 m, délky do 3,2 m, výšky přes 3,5 m do 4,5 m</t>
  </si>
  <si>
    <t>-708107198</t>
  </si>
  <si>
    <t>https://podminky.urs.cz/item/CS_URS_2022_02/946111814</t>
  </si>
  <si>
    <t>949101112</t>
  </si>
  <si>
    <t>Lešení pomocné pracovní pro objekty pozemních staveb pro zatížení do 150 kg/m2, o výšce lešeňové podlahy přes 1,9 do 3,5 m</t>
  </si>
  <si>
    <t>1550265822</t>
  </si>
  <si>
    <t>https://podminky.urs.cz/item/CS_URS_2022_02/949101112</t>
  </si>
  <si>
    <t>polytechnika 2</t>
  </si>
  <si>
    <t>952901111</t>
  </si>
  <si>
    <t>Vyčištění budov nebo objektů před předáním do užívání budov bytové nebo občanské výstavby, světlé výšky podlaží do 4 m</t>
  </si>
  <si>
    <t>168956771</t>
  </si>
  <si>
    <t>https://podminky.urs.cz/item/CS_URS_2022_02/952901111</t>
  </si>
  <si>
    <t>997013213</t>
  </si>
  <si>
    <t>Vnitrostaveništní doprava suti a vybouraných hmot vodorovně do 50 m svisle ručně pro budovy a haly výšky přes 9 do 12 m</t>
  </si>
  <si>
    <t>-1858271095</t>
  </si>
  <si>
    <t>https://podminky.urs.cz/item/CS_URS_2022_02/997013213</t>
  </si>
  <si>
    <t>771577516</t>
  </si>
  <si>
    <t>467893177</t>
  </si>
  <si>
    <t>0,653*19</t>
  </si>
  <si>
    <t>-950268217</t>
  </si>
  <si>
    <t>-1255764490</t>
  </si>
  <si>
    <t>741</t>
  </si>
  <si>
    <t>Elektroinstalace - silnoproud</t>
  </si>
  <si>
    <t>741371823</t>
  </si>
  <si>
    <t>Demontáž svítidel bez zachování funkčnosti (do suti) interiérových modulového systému zářivkových, délky přes 1100 mm</t>
  </si>
  <si>
    <t>1226994341</t>
  </si>
  <si>
    <t>https://podminky.urs.cz/item/CS_URS_2022_02/741371823</t>
  </si>
  <si>
    <t>741372062</t>
  </si>
  <si>
    <t>Montáž svítidel s integrovaným zdrojem LED se zapojením vodičů interiérových přisazených stropních hranatých nebo kruhových, plochy přes 0,09 do 0,36 m2</t>
  </si>
  <si>
    <t>834212696</t>
  </si>
  <si>
    <t>https://podminky.urs.cz/item/CS_URS_2022_02/741372062</t>
  </si>
  <si>
    <t>348201</t>
  </si>
  <si>
    <t>svítidlo interiérové LED, intenzita jako původní svítidla</t>
  </si>
  <si>
    <t>-1902014849</t>
  </si>
  <si>
    <t>741810001</t>
  </si>
  <si>
    <t>Zkoušky a prohlídky elektrických rozvodů a zařízení celková prohlídka a vyhotovení revizní zprávy pro objem montážních prací do 100 tis. Kč</t>
  </si>
  <si>
    <t>1412817528</t>
  </si>
  <si>
    <t>https://podminky.urs.cz/item/CS_URS_2022_02/741810001</t>
  </si>
  <si>
    <t>998741202</t>
  </si>
  <si>
    <t>Přesun hmot pro silnoproud stanovený procentní sazbou (%) z ceny vodorovná dopravní vzdálenost do 50 m v objektech výšky přes 6 do 12 m</t>
  </si>
  <si>
    <t>1962038164</t>
  </si>
  <si>
    <t>https://podminky.urs.cz/item/CS_URS_2022_02/998741202</t>
  </si>
  <si>
    <t>763</t>
  </si>
  <si>
    <t>Konstrukce suché výstavby</t>
  </si>
  <si>
    <t>763131411</t>
  </si>
  <si>
    <t>Podhled ze sádrokartonových desek dvouvrstvá zavěšená spodní konstrukce z ocelových profilů CD, UD jednoduše opláštěná deskou standardní A, tl. 12,5 mm, bez izolace</t>
  </si>
  <si>
    <t>-355133786</t>
  </si>
  <si>
    <t>https://podminky.urs.cz/item/CS_URS_2022_02/763131411</t>
  </si>
  <si>
    <t>763131714</t>
  </si>
  <si>
    <t>Podhled ze sádrokartonových desek ostatní práce a konstrukce na podhledech ze sádrokartonových desek základní penetrační nátěr</t>
  </si>
  <si>
    <t>-776545932</t>
  </si>
  <si>
    <t>https://podminky.urs.cz/item/CS_URS_2022_02/763131714</t>
  </si>
  <si>
    <t>763131771</t>
  </si>
  <si>
    <t>Podhled ze sádrokartonových desek Příplatek k cenám za rovinnost kvality speciální tmelení kvality Q3</t>
  </si>
  <si>
    <t>-673504316</t>
  </si>
  <si>
    <t>https://podminky.urs.cz/item/CS_URS_2022_02/763131771</t>
  </si>
  <si>
    <t>998763402</t>
  </si>
  <si>
    <t>Přesun hmot pro konstrukce montované z desek stanovený procentní sazbou (%) z ceny vodorovná dopravní vzdálenost do 50 m v objektech výšky přes 6 do 12 m</t>
  </si>
  <si>
    <t>1218021631</t>
  </si>
  <si>
    <t>https://podminky.urs.cz/item/CS_URS_2022_02/998763402</t>
  </si>
  <si>
    <t>776</t>
  </si>
  <si>
    <t>Podlahy povlakové</t>
  </si>
  <si>
    <t>776111116</t>
  </si>
  <si>
    <t>Příprava podkladu broušení podlah stávajícího podkladu pro odstranění lepidla (po starých krytinách)</t>
  </si>
  <si>
    <t>-360480753</t>
  </si>
  <si>
    <t>https://podminky.urs.cz/item/CS_URS_2022_02/776111116</t>
  </si>
  <si>
    <t>776111311</t>
  </si>
  <si>
    <t>Příprava podkladu vysátí podlah</t>
  </si>
  <si>
    <t>116973014</t>
  </si>
  <si>
    <t>https://podminky.urs.cz/item/CS_URS_2022_02/776111311</t>
  </si>
  <si>
    <t>776121321</t>
  </si>
  <si>
    <t>Příprava podkladu penetrace neředěná podlah</t>
  </si>
  <si>
    <t>-667818048</t>
  </si>
  <si>
    <t>https://podminky.urs.cz/item/CS_URS_2022_02/776121321</t>
  </si>
  <si>
    <t>776201811</t>
  </si>
  <si>
    <t>Demontáž povlakových podlahovin lepených ručně bez podložky</t>
  </si>
  <si>
    <t>2049162576</t>
  </si>
  <si>
    <t>https://podminky.urs.cz/item/CS_URS_2022_02/776201811</t>
  </si>
  <si>
    <t>776221111</t>
  </si>
  <si>
    <t>Montáž podlahovin z PVC lepením standardním lepidlem z pásů standardních</t>
  </si>
  <si>
    <t>-288039585</t>
  </si>
  <si>
    <t>https://podminky.urs.cz/item/CS_URS_2022_02/776221111</t>
  </si>
  <si>
    <t>28412245</t>
  </si>
  <si>
    <t>krytina podlahová heterogenní š 1,5m tl 2mm</t>
  </si>
  <si>
    <t>551196492</t>
  </si>
  <si>
    <t>43*1,1 'Přepočtené koeficientem množství</t>
  </si>
  <si>
    <t>776410811</t>
  </si>
  <si>
    <t>Demontáž soklíků nebo lišt pryžových nebo plastových</t>
  </si>
  <si>
    <t>1687893958</t>
  </si>
  <si>
    <t>https://podminky.urs.cz/item/CS_URS_2022_02/776410811</t>
  </si>
  <si>
    <t>(5,72+7,47)*2</t>
  </si>
  <si>
    <t>-0,826</t>
  </si>
  <si>
    <t>776411111</t>
  </si>
  <si>
    <t>Montáž soklíků lepením obvodových, výšky do 80 mm</t>
  </si>
  <si>
    <t>-71658546</t>
  </si>
  <si>
    <t>https://podminky.urs.cz/item/CS_URS_2022_02/776411111</t>
  </si>
  <si>
    <t>28411009</t>
  </si>
  <si>
    <t>lišta soklová PVC 18x80mm</t>
  </si>
  <si>
    <t>-218335158</t>
  </si>
  <si>
    <t>25,554*1,02 'Přepočtené koeficientem množství</t>
  </si>
  <si>
    <t>998776202</t>
  </si>
  <si>
    <t>Přesun hmot pro podlahy povlakové stanovený procentní sazbou (%) z ceny vodorovná dopravní vzdálenost do 50 m v objektech výšky přes 6 do 12 m</t>
  </si>
  <si>
    <t>1512143884</t>
  </si>
  <si>
    <t>https://podminky.urs.cz/item/CS_URS_2022_02/998776202</t>
  </si>
  <si>
    <t>-227406083</t>
  </si>
  <si>
    <t>130+43</t>
  </si>
  <si>
    <t>1068765405</t>
  </si>
  <si>
    <t>1,75*3,3</t>
  </si>
  <si>
    <t>-2030582776</t>
  </si>
  <si>
    <t>11,55*1,05 'Přepočtené koeficientem množství</t>
  </si>
  <si>
    <t>155203245</t>
  </si>
  <si>
    <t>-986579735</t>
  </si>
  <si>
    <t>784221101</t>
  </si>
  <si>
    <t>Malby z malířských směsí otěruvzdorných za sucha dvojnásobné, bílé za sucha otěruvzdorné dobře v místnostech výšky do 3,80 m</t>
  </si>
  <si>
    <t>-511305819</t>
  </si>
  <si>
    <t>https://podminky.urs.cz/item/CS_URS_2022_02/784221101</t>
  </si>
  <si>
    <t>11,3</t>
  </si>
  <si>
    <t>310886447</t>
  </si>
  <si>
    <t>2065644844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</si>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</sst>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  <font>
      <sz val="8"/>
      <color theme="0"/>
      <name val="Arial CE"/>
    </font>
    <font>
      <sz val="12"/>
      <color theme="0"/>
      <name val="Arial CE"/>
    </font>
    <font>
      <sz val="9"/>
      <color theme="0"/>
      <name val="Arial CE"/>
    </font>
  </fonts>
  <fills count="6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thin">
        <color indexed="64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6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4" xfId="0" applyBorder="1" applyAlignment="1">
      <alignment vertical="center"/>
    </xf>
    <xf numFmtId="0" fontId="16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4" fillId="2" borderId="7" xfId="0" applyFont="1" applyFill="1" applyBorder="1" applyAlignment="1">
      <alignment horizontal="left" vertical="center"/>
    </xf>
    <xf numFmtId="0" fontId="0" fillId="2" borderId="8" xfId="0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3" borderId="8" xfId="0" applyFill="1" applyBorder="1" applyAlignment="1">
      <alignment vertical="center"/>
    </xf>
    <xf numFmtId="0" fontId="20" fillId="3" borderId="9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5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" fontId="18" fillId="0" borderId="16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5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vertical="center"/>
    </xf>
    <xf numFmtId="4" fontId="27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166" fontId="27" fillId="0" borderId="21" xfId="0" applyNumberFormat="1" applyFont="1" applyBorder="1" applyAlignment="1">
      <alignment vertical="center"/>
    </xf>
    <xf numFmtId="4" fontId="27" fillId="0" borderId="22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4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0" fontId="20" fillId="3" borderId="17" xfId="0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 wrapText="1"/>
    </xf>
    <xf numFmtId="166" fontId="30" fillId="0" borderId="13" xfId="0" applyNumberFormat="1" applyFont="1" applyBorder="1"/>
    <xf numFmtId="166" fontId="30" fillId="0" borderId="14" xfId="0" applyNumberFormat="1" applyFont="1" applyBorder="1"/>
    <xf numFmtId="4" fontId="31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15" xfId="0" applyFont="1" applyBorder="1"/>
    <xf numFmtId="166" fontId="8" fillId="0" borderId="0" xfId="0" applyNumberFormat="1" applyFont="1"/>
    <xf numFmtId="166" fontId="8" fillId="0" borderId="16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0" fillId="0" borderId="23" xfId="0" applyFont="1" applyBorder="1" applyAlignment="1">
      <alignment horizontal="center" vertical="center"/>
    </xf>
    <xf numFmtId="49" fontId="20" fillId="0" borderId="23" xfId="0" applyNumberFormat="1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center" vertical="center" wrapText="1"/>
    </xf>
    <xf numFmtId="167" fontId="20" fillId="0" borderId="23" xfId="0" applyNumberFormat="1" applyFont="1" applyBorder="1" applyAlignment="1">
      <alignment vertical="center"/>
    </xf>
    <xf numFmtId="4" fontId="20" fillId="0" borderId="23" xfId="0" applyNumberFormat="1" applyFont="1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166" fontId="21" fillId="0" borderId="0" xfId="0" applyNumberFormat="1" applyFont="1" applyAlignment="1">
      <alignment vertical="center"/>
    </xf>
    <xf numFmtId="166" fontId="21" fillId="0" borderId="16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0" fillId="0" borderId="15" xfId="0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35" fillId="0" borderId="23" xfId="0" applyFont="1" applyBorder="1" applyAlignment="1">
      <alignment horizontal="center" vertical="center"/>
    </xf>
    <xf numFmtId="49" fontId="35" fillId="0" borderId="23" xfId="0" applyNumberFormat="1" applyFont="1" applyBorder="1" applyAlignment="1">
      <alignment horizontal="left" vertical="center" wrapText="1"/>
    </xf>
    <xf numFmtId="0" fontId="35" fillId="0" borderId="23" xfId="0" applyFont="1" applyBorder="1" applyAlignment="1">
      <alignment horizontal="left" vertical="center" wrapText="1"/>
    </xf>
    <xf numFmtId="0" fontId="35" fillId="0" borderId="23" xfId="0" applyFont="1" applyBorder="1" applyAlignment="1">
      <alignment horizontal="center" vertical="center" wrapText="1"/>
    </xf>
    <xf numFmtId="167" fontId="35" fillId="0" borderId="23" xfId="0" applyNumberFormat="1" applyFont="1" applyBorder="1" applyAlignment="1">
      <alignment vertical="center"/>
    </xf>
    <xf numFmtId="4" fontId="35" fillId="0" borderId="23" xfId="0" applyNumberFormat="1" applyFont="1" applyBorder="1" applyAlignment="1">
      <alignment vertical="center"/>
    </xf>
    <xf numFmtId="0" fontId="35" fillId="0" borderId="15" xfId="0" applyFont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21" fillId="0" borderId="20" xfId="0" applyFont="1" applyBorder="1" applyAlignment="1">
      <alignment horizontal="left" vertical="center"/>
    </xf>
    <xf numFmtId="0" fontId="21" fillId="0" borderId="21" xfId="0" applyFont="1" applyBorder="1" applyAlignment="1">
      <alignment horizontal="center" vertical="center"/>
    </xf>
    <xf numFmtId="166" fontId="21" fillId="0" borderId="21" xfId="0" applyNumberFormat="1" applyFont="1" applyBorder="1" applyAlignment="1">
      <alignment vertical="center"/>
    </xf>
    <xf numFmtId="166" fontId="21" fillId="0" borderId="22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7" xfId="0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39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27" xfId="0" applyFont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vertical="center"/>
    </xf>
    <xf numFmtId="49" fontId="40" fillId="0" borderId="1" xfId="0" applyNumberFormat="1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7" fillId="0" borderId="31" xfId="0" applyFont="1" applyBorder="1" applyAlignment="1">
      <alignment vertical="center" wrapText="1"/>
    </xf>
    <xf numFmtId="0" fontId="37" fillId="0" borderId="1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7" fillId="0" borderId="3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top"/>
    </xf>
    <xf numFmtId="0" fontId="40" fillId="0" borderId="1" xfId="0" applyFont="1" applyBorder="1" applyAlignment="1">
      <alignment horizontal="center" vertical="top"/>
    </xf>
    <xf numFmtId="0" fontId="41" fillId="0" borderId="30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9" fillId="0" borderId="1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40" fillId="0" borderId="1" xfId="0" applyFont="1" applyBorder="1" applyAlignment="1">
      <alignment vertical="top"/>
    </xf>
    <xf numFmtId="49" fontId="40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3" fillId="0" borderId="29" xfId="0" applyFont="1" applyBorder="1"/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1" xfId="0" applyFont="1" applyBorder="1" applyAlignment="1">
      <alignment vertical="top"/>
    </xf>
    <xf numFmtId="14" fontId="2" fillId="0" borderId="0" xfId="0" applyNumberFormat="1" applyFont="1" applyAlignment="1">
      <alignment horizontal="left" vertical="center"/>
    </xf>
    <xf numFmtId="0" fontId="48" fillId="4" borderId="0" xfId="0" applyFont="1" applyFill="1"/>
    <xf numFmtId="0" fontId="8" fillId="0" borderId="1" xfId="0" applyFont="1" applyBorder="1"/>
    <xf numFmtId="0" fontId="0" fillId="0" borderId="1" xfId="0" applyBorder="1" applyAlignment="1">
      <alignment vertical="center"/>
    </xf>
    <xf numFmtId="0" fontId="48" fillId="4" borderId="1" xfId="0" applyFont="1" applyFill="1" applyBorder="1"/>
    <xf numFmtId="0" fontId="48" fillId="4" borderId="1" xfId="0" applyFont="1" applyFill="1" applyBorder="1" applyAlignment="1">
      <alignment horizontal="left"/>
    </xf>
    <xf numFmtId="0" fontId="49" fillId="4" borderId="1" xfId="0" applyFont="1" applyFill="1" applyBorder="1" applyAlignment="1">
      <alignment horizontal="left"/>
    </xf>
    <xf numFmtId="4" fontId="49" fillId="4" borderId="1" xfId="0" applyNumberFormat="1" applyFont="1" applyFill="1" applyBorder="1"/>
    <xf numFmtId="49" fontId="50" fillId="4" borderId="1" xfId="0" applyNumberFormat="1" applyFont="1" applyFill="1" applyBorder="1" applyAlignment="1">
      <alignment horizontal="left" vertical="center" wrapText="1"/>
    </xf>
    <xf numFmtId="0" fontId="50" fillId="4" borderId="1" xfId="0" applyFont="1" applyFill="1" applyBorder="1" applyAlignment="1">
      <alignment horizontal="left" vertical="center" wrapText="1"/>
    </xf>
    <xf numFmtId="0" fontId="50" fillId="4" borderId="1" xfId="0" applyFont="1" applyFill="1" applyBorder="1" applyAlignment="1">
      <alignment horizontal="center" vertical="center" wrapText="1"/>
    </xf>
    <xf numFmtId="167" fontId="50" fillId="4" borderId="1" xfId="0" applyNumberFormat="1" applyFont="1" applyFill="1" applyBorder="1" applyAlignment="1">
      <alignment vertical="center"/>
    </xf>
    <xf numFmtId="4" fontId="50" fillId="4" borderId="1" xfId="0" applyNumberFormat="1" applyFont="1" applyFill="1" applyBorder="1" applyAlignment="1">
      <alignment vertical="center"/>
    </xf>
    <xf numFmtId="0" fontId="48" fillId="4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36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20" fillId="3" borderId="32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4" fontId="22" fillId="0" borderId="1" xfId="0" applyNumberFormat="1" applyFont="1" applyBorder="1"/>
    <xf numFmtId="0" fontId="8" fillId="0" borderId="27" xfId="0" applyFont="1" applyBorder="1"/>
    <xf numFmtId="0" fontId="8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" fontId="6" fillId="0" borderId="1" xfId="0" applyNumberFormat="1" applyFont="1" applyBorder="1"/>
    <xf numFmtId="0" fontId="8" fillId="0" borderId="28" xfId="0" applyFont="1" applyBorder="1"/>
    <xf numFmtId="0" fontId="7" fillId="0" borderId="1" xfId="0" applyFont="1" applyBorder="1" applyAlignment="1">
      <alignment horizontal="left"/>
    </xf>
    <xf numFmtId="4" fontId="7" fillId="0" borderId="1" xfId="0" applyNumberFormat="1" applyFont="1" applyBorder="1"/>
    <xf numFmtId="0" fontId="20" fillId="0" borderId="33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/>
    </xf>
    <xf numFmtId="0" fontId="33" fillId="0" borderId="1" xfId="1" applyFont="1" applyBorder="1" applyAlignment="1" applyProtection="1">
      <alignment vertical="center" wrapText="1"/>
    </xf>
    <xf numFmtId="0" fontId="9" fillId="0" borderId="27" xfId="0" applyFont="1" applyBorder="1" applyAlignment="1">
      <alignment vertical="center"/>
    </xf>
    <xf numFmtId="0" fontId="34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28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167" fontId="10" fillId="0" borderId="1" xfId="0" applyNumberFormat="1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167" fontId="11" fillId="0" borderId="1" xfId="0" applyNumberFormat="1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35" fillId="0" borderId="33" xfId="0" applyFont="1" applyBorder="1" applyAlignment="1">
      <alignment horizontal="left" vertical="center" wrapText="1"/>
    </xf>
    <xf numFmtId="0" fontId="12" fillId="0" borderId="27" xfId="0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167" fontId="12" fillId="0" borderId="1" xfId="0" applyNumberFormat="1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34" fillId="0" borderId="29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 wrapText="1"/>
    </xf>
    <xf numFmtId="167" fontId="11" fillId="0" borderId="29" xfId="0" applyNumberFormat="1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21" fillId="0" borderId="1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0" fillId="0" borderId="1" xfId="0" applyBorder="1"/>
    <xf numFmtId="0" fontId="8" fillId="0" borderId="30" xfId="0" applyFont="1" applyBorder="1"/>
    <xf numFmtId="0" fontId="48" fillId="4" borderId="29" xfId="0" applyFont="1" applyFill="1" applyBorder="1"/>
    <xf numFmtId="0" fontId="48" fillId="4" borderId="29" xfId="0" applyFont="1" applyFill="1" applyBorder="1" applyAlignment="1">
      <alignment horizontal="left"/>
    </xf>
    <xf numFmtId="0" fontId="49" fillId="4" borderId="29" xfId="0" applyFont="1" applyFill="1" applyBorder="1" applyAlignment="1">
      <alignment horizontal="left"/>
    </xf>
    <xf numFmtId="4" fontId="49" fillId="4" borderId="29" xfId="0" applyNumberFormat="1" applyFont="1" applyFill="1" applyBorder="1"/>
    <xf numFmtId="0" fontId="48" fillId="4" borderId="31" xfId="0" applyFont="1" applyFill="1" applyBorder="1"/>
    <xf numFmtId="4" fontId="20" fillId="5" borderId="23" xfId="0" applyNumberFormat="1" applyFont="1" applyFill="1" applyBorder="1" applyAlignment="1">
      <alignment vertical="center"/>
    </xf>
    <xf numFmtId="4" fontId="35" fillId="5" borderId="23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6" fillId="0" borderId="6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0" fillId="2" borderId="8" xfId="0" applyFill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left" vertical="center"/>
    </xf>
    <xf numFmtId="0" fontId="20" fillId="3" borderId="8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top"/>
    </xf>
    <xf numFmtId="0" fontId="40" fillId="0" borderId="1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wrapText="1"/>
    </xf>
    <xf numFmtId="49" fontId="40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podminky.urs.cz/item/CS_URS_2022_02/722174003" TargetMode="External"/><Relationship Id="rId21" Type="http://schemas.openxmlformats.org/officeDocument/2006/relationships/hyperlink" Target="https://podminky.urs.cz/item/CS_URS_2022_02/997013501" TargetMode="External"/><Relationship Id="rId42" Type="http://schemas.openxmlformats.org/officeDocument/2006/relationships/hyperlink" Target="https://podminky.urs.cz/item/CS_URS_2022_02/725291722" TargetMode="External"/><Relationship Id="rId47" Type="http://schemas.openxmlformats.org/officeDocument/2006/relationships/hyperlink" Target="https://podminky.urs.cz/item/CS_URS_2022_02/725821312" TargetMode="External"/><Relationship Id="rId63" Type="http://schemas.openxmlformats.org/officeDocument/2006/relationships/hyperlink" Target="https://podminky.urs.cz/item/CS_URS_2022_02/767649194" TargetMode="External"/><Relationship Id="rId68" Type="http://schemas.openxmlformats.org/officeDocument/2006/relationships/hyperlink" Target="https://podminky.urs.cz/item/CS_URS_2022_02/771591207" TargetMode="External"/><Relationship Id="rId16" Type="http://schemas.openxmlformats.org/officeDocument/2006/relationships/hyperlink" Target="https://podminky.urs.cz/item/CS_URS_2022_02/968072455" TargetMode="External"/><Relationship Id="rId11" Type="http://schemas.openxmlformats.org/officeDocument/2006/relationships/hyperlink" Target="https://podminky.urs.cz/item/CS_URS_2022_02/962031132" TargetMode="External"/><Relationship Id="rId24" Type="http://schemas.openxmlformats.org/officeDocument/2006/relationships/hyperlink" Target="https://podminky.urs.cz/item/CS_URS_2022_02/998018002" TargetMode="External"/><Relationship Id="rId32" Type="http://schemas.openxmlformats.org/officeDocument/2006/relationships/hyperlink" Target="https://podminky.urs.cz/item/CS_URS_2022_02/998722202" TargetMode="External"/><Relationship Id="rId37" Type="http://schemas.openxmlformats.org/officeDocument/2006/relationships/hyperlink" Target="https://podminky.urs.cz/item/CS_URS_2022_02/725211603" TargetMode="External"/><Relationship Id="rId40" Type="http://schemas.openxmlformats.org/officeDocument/2006/relationships/hyperlink" Target="https://podminky.urs.cz/item/CS_URS_2022_02/725291521" TargetMode="External"/><Relationship Id="rId45" Type="http://schemas.openxmlformats.org/officeDocument/2006/relationships/hyperlink" Target="https://podminky.urs.cz/item/CS_URS_2022_02/725813111" TargetMode="External"/><Relationship Id="rId53" Type="http://schemas.openxmlformats.org/officeDocument/2006/relationships/hyperlink" Target="https://podminky.urs.cz/item/CS_URS_2022_02/726111031" TargetMode="External"/><Relationship Id="rId58" Type="http://schemas.openxmlformats.org/officeDocument/2006/relationships/hyperlink" Target="https://podminky.urs.cz/item/CS_URS_2022_02/766660728" TargetMode="External"/><Relationship Id="rId66" Type="http://schemas.openxmlformats.org/officeDocument/2006/relationships/hyperlink" Target="https://podminky.urs.cz/item/CS_URS_2022_02/771151022" TargetMode="External"/><Relationship Id="rId74" Type="http://schemas.openxmlformats.org/officeDocument/2006/relationships/hyperlink" Target="https://podminky.urs.cz/item/CS_URS_2022_02/783314101" TargetMode="External"/><Relationship Id="rId79" Type="http://schemas.openxmlformats.org/officeDocument/2006/relationships/hyperlink" Target="https://podminky.urs.cz/item/CS_URS_2022_02/784211101" TargetMode="External"/><Relationship Id="rId5" Type="http://schemas.openxmlformats.org/officeDocument/2006/relationships/hyperlink" Target="https://podminky.urs.cz/item/CS_URS_2022_02/612135101" TargetMode="External"/><Relationship Id="rId61" Type="http://schemas.openxmlformats.org/officeDocument/2006/relationships/hyperlink" Target="https://podminky.urs.cz/item/CS_URS_2022_02/998766202" TargetMode="External"/><Relationship Id="rId19" Type="http://schemas.openxmlformats.org/officeDocument/2006/relationships/hyperlink" Target="https://podminky.urs.cz/item/CS_URS_2022_02/978059541" TargetMode="External"/><Relationship Id="rId14" Type="http://schemas.openxmlformats.org/officeDocument/2006/relationships/hyperlink" Target="https://podminky.urs.cz/item/CS_URS_2022_02/965046111" TargetMode="External"/><Relationship Id="rId22" Type="http://schemas.openxmlformats.org/officeDocument/2006/relationships/hyperlink" Target="https://podminky.urs.cz/item/CS_URS_2022_02/997013509" TargetMode="External"/><Relationship Id="rId27" Type="http://schemas.openxmlformats.org/officeDocument/2006/relationships/hyperlink" Target="https://podminky.urs.cz/item/CS_URS_2022_02/722179191" TargetMode="External"/><Relationship Id="rId30" Type="http://schemas.openxmlformats.org/officeDocument/2006/relationships/hyperlink" Target="https://podminky.urs.cz/item/CS_URS_2022_02/722190901" TargetMode="External"/><Relationship Id="rId35" Type="http://schemas.openxmlformats.org/officeDocument/2006/relationships/hyperlink" Target="https://podminky.urs.cz/item/CS_URS_2022_02/725119122" TargetMode="External"/><Relationship Id="rId43" Type="http://schemas.openxmlformats.org/officeDocument/2006/relationships/hyperlink" Target="https://podminky.urs.cz/item/CS_URS_2022_02/725530831" TargetMode="External"/><Relationship Id="rId48" Type="http://schemas.openxmlformats.org/officeDocument/2006/relationships/hyperlink" Target="https://podminky.urs.cz/item/CS_URS_2022_02/725829121" TargetMode="External"/><Relationship Id="rId56" Type="http://schemas.openxmlformats.org/officeDocument/2006/relationships/hyperlink" Target="https://podminky.urs.cz/item/CS_URS_2022_02/998726212" TargetMode="External"/><Relationship Id="rId64" Type="http://schemas.openxmlformats.org/officeDocument/2006/relationships/hyperlink" Target="https://podminky.urs.cz/item/CS_URS_2022_02/998767202" TargetMode="External"/><Relationship Id="rId69" Type="http://schemas.openxmlformats.org/officeDocument/2006/relationships/hyperlink" Target="https://podminky.urs.cz/item/CS_URS_2022_02/998771202" TargetMode="External"/><Relationship Id="rId77" Type="http://schemas.openxmlformats.org/officeDocument/2006/relationships/hyperlink" Target="https://podminky.urs.cz/item/CS_URS_2022_02/784171111" TargetMode="External"/><Relationship Id="rId8" Type="http://schemas.openxmlformats.org/officeDocument/2006/relationships/hyperlink" Target="https://podminky.urs.cz/item/CS_URS_2022_02/612321131" TargetMode="External"/><Relationship Id="rId51" Type="http://schemas.openxmlformats.org/officeDocument/2006/relationships/hyperlink" Target="https://podminky.urs.cz/item/CS_URS_2022_02/725861102" TargetMode="External"/><Relationship Id="rId72" Type="http://schemas.openxmlformats.org/officeDocument/2006/relationships/hyperlink" Target="https://podminky.urs.cz/item/CS_URS_2022_02/998781202" TargetMode="External"/><Relationship Id="rId80" Type="http://schemas.openxmlformats.org/officeDocument/2006/relationships/drawing" Target="../drawings/drawing2.xml"/><Relationship Id="rId3" Type="http://schemas.openxmlformats.org/officeDocument/2006/relationships/hyperlink" Target="https://podminky.urs.cz/item/CS_URS_2022_02/342272235" TargetMode="External"/><Relationship Id="rId12" Type="http://schemas.openxmlformats.org/officeDocument/2006/relationships/hyperlink" Target="https://podminky.urs.cz/item/CS_URS_2022_02/962031133" TargetMode="External"/><Relationship Id="rId17" Type="http://schemas.openxmlformats.org/officeDocument/2006/relationships/hyperlink" Target="https://podminky.urs.cz/item/CS_URS_2022_02/974031153" TargetMode="External"/><Relationship Id="rId25" Type="http://schemas.openxmlformats.org/officeDocument/2006/relationships/hyperlink" Target="https://podminky.urs.cz/item/CS_URS_2022_02/722173983" TargetMode="External"/><Relationship Id="rId33" Type="http://schemas.openxmlformats.org/officeDocument/2006/relationships/hyperlink" Target="https://podminky.urs.cz/item/CS_URS_2022_02/725110814" TargetMode="External"/><Relationship Id="rId38" Type="http://schemas.openxmlformats.org/officeDocument/2006/relationships/hyperlink" Target="https://podminky.urs.cz/item/CS_URS_2022_02/725219102" TargetMode="External"/><Relationship Id="rId46" Type="http://schemas.openxmlformats.org/officeDocument/2006/relationships/hyperlink" Target="https://podminky.urs.cz/item/CS_URS_2022_02/725820801" TargetMode="External"/><Relationship Id="rId59" Type="http://schemas.openxmlformats.org/officeDocument/2006/relationships/hyperlink" Target="https://podminky.urs.cz/item/CS_URS_2022_02/766660729" TargetMode="External"/><Relationship Id="rId67" Type="http://schemas.openxmlformats.org/officeDocument/2006/relationships/hyperlink" Target="https://podminky.urs.cz/item/CS_URS_2022_02/771574263" TargetMode="External"/><Relationship Id="rId20" Type="http://schemas.openxmlformats.org/officeDocument/2006/relationships/hyperlink" Target="https://podminky.urs.cz/item/CS_URS_2022_02/997013212" TargetMode="External"/><Relationship Id="rId41" Type="http://schemas.openxmlformats.org/officeDocument/2006/relationships/hyperlink" Target="https://podminky.urs.cz/item/CS_URS_2022_02/725291531" TargetMode="External"/><Relationship Id="rId54" Type="http://schemas.openxmlformats.org/officeDocument/2006/relationships/hyperlink" Target="https://podminky.urs.cz/item/CS_URS_2022_02/726191001" TargetMode="External"/><Relationship Id="rId62" Type="http://schemas.openxmlformats.org/officeDocument/2006/relationships/hyperlink" Target="https://podminky.urs.cz/item/CS_URS_2022_02/767641111" TargetMode="External"/><Relationship Id="rId70" Type="http://schemas.openxmlformats.org/officeDocument/2006/relationships/hyperlink" Target="https://podminky.urs.cz/item/CS_URS_2022_02/781474115" TargetMode="External"/><Relationship Id="rId75" Type="http://schemas.openxmlformats.org/officeDocument/2006/relationships/hyperlink" Target="https://podminky.urs.cz/item/CS_URS_2022_02/783317101" TargetMode="External"/><Relationship Id="rId1" Type="http://schemas.openxmlformats.org/officeDocument/2006/relationships/hyperlink" Target="https://podminky.urs.cz/item/CS_URS_2022_02/317142412" TargetMode="External"/><Relationship Id="rId6" Type="http://schemas.openxmlformats.org/officeDocument/2006/relationships/hyperlink" Target="https://podminky.urs.cz/item/CS_URS_2022_02/612142001" TargetMode="External"/><Relationship Id="rId15" Type="http://schemas.openxmlformats.org/officeDocument/2006/relationships/hyperlink" Target="https://podminky.urs.cz/item/CS_URS_2022_02/965081213" TargetMode="External"/><Relationship Id="rId23" Type="http://schemas.openxmlformats.org/officeDocument/2006/relationships/hyperlink" Target="https://podminky.urs.cz/item/CS_URS_2022_02/997013631" TargetMode="External"/><Relationship Id="rId28" Type="http://schemas.openxmlformats.org/officeDocument/2006/relationships/hyperlink" Target="https://podminky.urs.cz/item/CS_URS_2022_02/722181222" TargetMode="External"/><Relationship Id="rId36" Type="http://schemas.openxmlformats.org/officeDocument/2006/relationships/hyperlink" Target="https://podminky.urs.cz/item/CS_URS_2022_02/725210821" TargetMode="External"/><Relationship Id="rId49" Type="http://schemas.openxmlformats.org/officeDocument/2006/relationships/hyperlink" Target="https://podminky.urs.cz/item/CS_URS_2022_02/725851325" TargetMode="External"/><Relationship Id="rId57" Type="http://schemas.openxmlformats.org/officeDocument/2006/relationships/hyperlink" Target="https://podminky.urs.cz/item/CS_URS_2022_02/766660001" TargetMode="External"/><Relationship Id="rId10" Type="http://schemas.openxmlformats.org/officeDocument/2006/relationships/hyperlink" Target="https://podminky.urs.cz/item/CS_URS_2022_02/949101111" TargetMode="External"/><Relationship Id="rId31" Type="http://schemas.openxmlformats.org/officeDocument/2006/relationships/hyperlink" Target="https://podminky.urs.cz/item/CS_URS_2022_02/722290226" TargetMode="External"/><Relationship Id="rId44" Type="http://schemas.openxmlformats.org/officeDocument/2006/relationships/hyperlink" Target="https://podminky.urs.cz/item/CS_URS_2022_02/725531101" TargetMode="External"/><Relationship Id="rId52" Type="http://schemas.openxmlformats.org/officeDocument/2006/relationships/hyperlink" Target="https://podminky.urs.cz/item/CS_URS_2022_02/998725202" TargetMode="External"/><Relationship Id="rId60" Type="http://schemas.openxmlformats.org/officeDocument/2006/relationships/hyperlink" Target="https://podminky.urs.cz/item/CS_URS_2022_02/766691914" TargetMode="External"/><Relationship Id="rId65" Type="http://schemas.openxmlformats.org/officeDocument/2006/relationships/hyperlink" Target="https://podminky.urs.cz/item/CS_URS_2022_02/771111011" TargetMode="External"/><Relationship Id="rId73" Type="http://schemas.openxmlformats.org/officeDocument/2006/relationships/hyperlink" Target="https://podminky.urs.cz/item/CS_URS_2022_02/783301311" TargetMode="External"/><Relationship Id="rId78" Type="http://schemas.openxmlformats.org/officeDocument/2006/relationships/hyperlink" Target="https://podminky.urs.cz/item/CS_URS_2022_02/784181121" TargetMode="External"/><Relationship Id="rId4" Type="http://schemas.openxmlformats.org/officeDocument/2006/relationships/hyperlink" Target="https://podminky.urs.cz/item/CS_URS_2022_02/612131121" TargetMode="External"/><Relationship Id="rId9" Type="http://schemas.openxmlformats.org/officeDocument/2006/relationships/hyperlink" Target="https://podminky.urs.cz/item/CS_URS_2022_02/642942111" TargetMode="External"/><Relationship Id="rId13" Type="http://schemas.openxmlformats.org/officeDocument/2006/relationships/hyperlink" Target="https://podminky.urs.cz/item/CS_URS_2022_02/962032230" TargetMode="External"/><Relationship Id="rId18" Type="http://schemas.openxmlformats.org/officeDocument/2006/relationships/hyperlink" Target="https://podminky.urs.cz/item/CS_URS_2022_02/978013191" TargetMode="External"/><Relationship Id="rId39" Type="http://schemas.openxmlformats.org/officeDocument/2006/relationships/hyperlink" Target="https://podminky.urs.cz/item/CS_URS_2022_02/725291511" TargetMode="External"/><Relationship Id="rId34" Type="http://schemas.openxmlformats.org/officeDocument/2006/relationships/hyperlink" Target="https://podminky.urs.cz/item/CS_URS_2022_02/725112022" TargetMode="External"/><Relationship Id="rId50" Type="http://schemas.openxmlformats.org/officeDocument/2006/relationships/hyperlink" Target="https://podminky.urs.cz/item/CS_URS_2022_02/725860811" TargetMode="External"/><Relationship Id="rId55" Type="http://schemas.openxmlformats.org/officeDocument/2006/relationships/hyperlink" Target="https://podminky.urs.cz/item/CS_URS_2022_02/726191002" TargetMode="External"/><Relationship Id="rId76" Type="http://schemas.openxmlformats.org/officeDocument/2006/relationships/hyperlink" Target="https://podminky.urs.cz/item/CS_URS_2022_02/784121001" TargetMode="External"/><Relationship Id="rId7" Type="http://schemas.openxmlformats.org/officeDocument/2006/relationships/hyperlink" Target="https://podminky.urs.cz/item/CS_URS_2022_02/612321111" TargetMode="External"/><Relationship Id="rId71" Type="http://schemas.openxmlformats.org/officeDocument/2006/relationships/hyperlink" Target="https://podminky.urs.cz/item/CS_URS_2022_02/781494511" TargetMode="External"/><Relationship Id="rId2" Type="http://schemas.openxmlformats.org/officeDocument/2006/relationships/hyperlink" Target="https://podminky.urs.cz/item/CS_URS_2022_02/342272215" TargetMode="External"/><Relationship Id="rId29" Type="http://schemas.openxmlformats.org/officeDocument/2006/relationships/hyperlink" Target="https://podminky.urs.cz/item/CS_URS_2022_02/722190401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2_02/741372062" TargetMode="External"/><Relationship Id="rId18" Type="http://schemas.openxmlformats.org/officeDocument/2006/relationships/hyperlink" Target="https://podminky.urs.cz/item/CS_URS_2022_02/763131771" TargetMode="External"/><Relationship Id="rId26" Type="http://schemas.openxmlformats.org/officeDocument/2006/relationships/hyperlink" Target="https://podminky.urs.cz/item/CS_URS_2022_02/776411111" TargetMode="External"/><Relationship Id="rId3" Type="http://schemas.openxmlformats.org/officeDocument/2006/relationships/hyperlink" Target="https://podminky.urs.cz/item/CS_URS_2022_02/946111312" TargetMode="External"/><Relationship Id="rId21" Type="http://schemas.openxmlformats.org/officeDocument/2006/relationships/hyperlink" Target="https://podminky.urs.cz/item/CS_URS_2022_02/776111311" TargetMode="External"/><Relationship Id="rId7" Type="http://schemas.openxmlformats.org/officeDocument/2006/relationships/hyperlink" Target="https://podminky.urs.cz/item/CS_URS_2022_02/997013213" TargetMode="External"/><Relationship Id="rId12" Type="http://schemas.openxmlformats.org/officeDocument/2006/relationships/hyperlink" Target="https://podminky.urs.cz/item/CS_URS_2022_02/741371823" TargetMode="External"/><Relationship Id="rId17" Type="http://schemas.openxmlformats.org/officeDocument/2006/relationships/hyperlink" Target="https://podminky.urs.cz/item/CS_URS_2022_02/763131714" TargetMode="External"/><Relationship Id="rId25" Type="http://schemas.openxmlformats.org/officeDocument/2006/relationships/hyperlink" Target="https://podminky.urs.cz/item/CS_URS_2022_02/776410811" TargetMode="External"/><Relationship Id="rId33" Type="http://schemas.openxmlformats.org/officeDocument/2006/relationships/drawing" Target="../drawings/drawing3.xml"/><Relationship Id="rId2" Type="http://schemas.openxmlformats.org/officeDocument/2006/relationships/hyperlink" Target="https://podminky.urs.cz/item/CS_URS_2022_02/946111214" TargetMode="External"/><Relationship Id="rId16" Type="http://schemas.openxmlformats.org/officeDocument/2006/relationships/hyperlink" Target="https://podminky.urs.cz/item/CS_URS_2022_02/763131411" TargetMode="External"/><Relationship Id="rId20" Type="http://schemas.openxmlformats.org/officeDocument/2006/relationships/hyperlink" Target="https://podminky.urs.cz/item/CS_URS_2022_02/776111116" TargetMode="External"/><Relationship Id="rId29" Type="http://schemas.openxmlformats.org/officeDocument/2006/relationships/hyperlink" Target="https://podminky.urs.cz/item/CS_URS_2022_02/784171111" TargetMode="External"/><Relationship Id="rId1" Type="http://schemas.openxmlformats.org/officeDocument/2006/relationships/hyperlink" Target="https://podminky.urs.cz/item/CS_URS_2022_02/946111114" TargetMode="External"/><Relationship Id="rId6" Type="http://schemas.openxmlformats.org/officeDocument/2006/relationships/hyperlink" Target="https://podminky.urs.cz/item/CS_URS_2022_02/952901111" TargetMode="External"/><Relationship Id="rId11" Type="http://schemas.openxmlformats.org/officeDocument/2006/relationships/hyperlink" Target="https://podminky.urs.cz/item/CS_URS_2022_02/998018002" TargetMode="External"/><Relationship Id="rId24" Type="http://schemas.openxmlformats.org/officeDocument/2006/relationships/hyperlink" Target="https://podminky.urs.cz/item/CS_URS_2022_02/776221111" TargetMode="External"/><Relationship Id="rId32" Type="http://schemas.openxmlformats.org/officeDocument/2006/relationships/hyperlink" Target="https://podminky.urs.cz/item/CS_URS_2022_02/784221101" TargetMode="External"/><Relationship Id="rId5" Type="http://schemas.openxmlformats.org/officeDocument/2006/relationships/hyperlink" Target="https://podminky.urs.cz/item/CS_URS_2022_02/949101112" TargetMode="External"/><Relationship Id="rId15" Type="http://schemas.openxmlformats.org/officeDocument/2006/relationships/hyperlink" Target="https://podminky.urs.cz/item/CS_URS_2022_02/998741202" TargetMode="External"/><Relationship Id="rId23" Type="http://schemas.openxmlformats.org/officeDocument/2006/relationships/hyperlink" Target="https://podminky.urs.cz/item/CS_URS_2022_02/776201811" TargetMode="External"/><Relationship Id="rId28" Type="http://schemas.openxmlformats.org/officeDocument/2006/relationships/hyperlink" Target="https://podminky.urs.cz/item/CS_URS_2022_02/784121001" TargetMode="External"/><Relationship Id="rId10" Type="http://schemas.openxmlformats.org/officeDocument/2006/relationships/hyperlink" Target="https://podminky.urs.cz/item/CS_URS_2022_02/997013631" TargetMode="External"/><Relationship Id="rId19" Type="http://schemas.openxmlformats.org/officeDocument/2006/relationships/hyperlink" Target="https://podminky.urs.cz/item/CS_URS_2022_02/998763402" TargetMode="External"/><Relationship Id="rId31" Type="http://schemas.openxmlformats.org/officeDocument/2006/relationships/hyperlink" Target="https://podminky.urs.cz/item/CS_URS_2022_02/784211101" TargetMode="External"/><Relationship Id="rId4" Type="http://schemas.openxmlformats.org/officeDocument/2006/relationships/hyperlink" Target="https://podminky.urs.cz/item/CS_URS_2022_02/946111814" TargetMode="External"/><Relationship Id="rId9" Type="http://schemas.openxmlformats.org/officeDocument/2006/relationships/hyperlink" Target="https://podminky.urs.cz/item/CS_URS_2022_02/997013509" TargetMode="External"/><Relationship Id="rId14" Type="http://schemas.openxmlformats.org/officeDocument/2006/relationships/hyperlink" Target="https://podminky.urs.cz/item/CS_URS_2022_02/741810001" TargetMode="External"/><Relationship Id="rId22" Type="http://schemas.openxmlformats.org/officeDocument/2006/relationships/hyperlink" Target="https://podminky.urs.cz/item/CS_URS_2022_02/776121321" TargetMode="External"/><Relationship Id="rId27" Type="http://schemas.openxmlformats.org/officeDocument/2006/relationships/hyperlink" Target="https://podminky.urs.cz/item/CS_URS_2022_02/998776202" TargetMode="External"/><Relationship Id="rId30" Type="http://schemas.openxmlformats.org/officeDocument/2006/relationships/hyperlink" Target="https://podminky.urs.cz/item/CS_URS_2022_02/784181121" TargetMode="External"/><Relationship Id="rId8" Type="http://schemas.openxmlformats.org/officeDocument/2006/relationships/hyperlink" Target="https://podminky.urs.cz/item/CS_URS_2022_02/99701350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topLeftCell="A29" workbookViewId="0">
      <selection activeCell="T63" sqref="T63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ht="36.950000000000003" customHeight="1">
      <c r="AR2" s="316"/>
      <c r="AS2" s="316"/>
      <c r="AT2" s="316"/>
      <c r="AU2" s="316"/>
      <c r="AV2" s="316"/>
      <c r="AW2" s="316"/>
      <c r="AX2" s="316"/>
      <c r="AY2" s="316"/>
      <c r="AZ2" s="316"/>
      <c r="BA2" s="316"/>
      <c r="BB2" s="316"/>
      <c r="BC2" s="316"/>
      <c r="BD2" s="316"/>
      <c r="BE2" s="316"/>
      <c r="BS2" s="18" t="s">
        <v>6</v>
      </c>
      <c r="BT2" s="18" t="s">
        <v>7</v>
      </c>
    </row>
    <row r="3" spans="1:74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ht="24.95" customHeight="1">
      <c r="B4" s="21"/>
      <c r="D4" s="22" t="s">
        <v>9</v>
      </c>
      <c r="AR4" s="21"/>
      <c r="AS4" s="23" t="s">
        <v>10</v>
      </c>
      <c r="BS4" s="18" t="s">
        <v>11</v>
      </c>
    </row>
    <row r="5" spans="1:74" ht="12" customHeight="1">
      <c r="B5" s="21"/>
      <c r="D5" s="24" t="s">
        <v>12</v>
      </c>
      <c r="K5" s="315" t="s">
        <v>13</v>
      </c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R5" s="21"/>
      <c r="BS5" s="18" t="s">
        <v>6</v>
      </c>
    </row>
    <row r="6" spans="1:74" ht="36.950000000000003" customHeight="1">
      <c r="B6" s="21"/>
      <c r="D6" s="26" t="s">
        <v>14</v>
      </c>
      <c r="K6" s="317" t="s">
        <v>15</v>
      </c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R6" s="21"/>
      <c r="BS6" s="18" t="s">
        <v>6</v>
      </c>
    </row>
    <row r="7" spans="1:74" ht="12" customHeight="1">
      <c r="B7" s="21"/>
      <c r="D7" s="27" t="s">
        <v>16</v>
      </c>
      <c r="K7" s="25" t="s">
        <v>17</v>
      </c>
      <c r="AK7" s="27" t="s">
        <v>18</v>
      </c>
      <c r="AN7" s="25" t="s">
        <v>17</v>
      </c>
      <c r="AR7" s="21"/>
      <c r="BS7" s="18" t="s">
        <v>6</v>
      </c>
    </row>
    <row r="8" spans="1:74" ht="12" customHeight="1">
      <c r="B8" s="21"/>
      <c r="D8" s="27" t="s">
        <v>19</v>
      </c>
      <c r="K8" s="25" t="s">
        <v>20</v>
      </c>
      <c r="AK8" s="27" t="s">
        <v>21</v>
      </c>
      <c r="AN8" s="232">
        <v>45148</v>
      </c>
      <c r="AR8" s="21"/>
      <c r="BS8" s="18" t="s">
        <v>6</v>
      </c>
    </row>
    <row r="9" spans="1:74" ht="14.45" customHeight="1">
      <c r="B9" s="21"/>
      <c r="AR9" s="21"/>
      <c r="BS9" s="18" t="s">
        <v>6</v>
      </c>
    </row>
    <row r="10" spans="1:74" ht="12" customHeight="1">
      <c r="B10" s="21"/>
      <c r="D10" s="27" t="s">
        <v>22</v>
      </c>
      <c r="AK10" s="27" t="s">
        <v>23</v>
      </c>
      <c r="AN10" s="25" t="s">
        <v>17</v>
      </c>
      <c r="AR10" s="21"/>
      <c r="BS10" s="18" t="s">
        <v>6</v>
      </c>
    </row>
    <row r="11" spans="1:74" ht="18.399999999999999" customHeight="1">
      <c r="B11" s="21"/>
      <c r="E11" s="25" t="s">
        <v>24</v>
      </c>
      <c r="AK11" s="27" t="s">
        <v>25</v>
      </c>
      <c r="AN11" s="25" t="s">
        <v>17</v>
      </c>
      <c r="AR11" s="21"/>
      <c r="BS11" s="18" t="s">
        <v>6</v>
      </c>
    </row>
    <row r="12" spans="1:74" ht="6.95" customHeight="1">
      <c r="B12" s="21"/>
      <c r="AR12" s="21"/>
      <c r="BS12" s="18" t="s">
        <v>6</v>
      </c>
    </row>
    <row r="13" spans="1:74" ht="12" customHeight="1">
      <c r="B13" s="21"/>
      <c r="D13" s="27" t="s">
        <v>26</v>
      </c>
      <c r="AK13" s="27" t="s">
        <v>23</v>
      </c>
      <c r="AN13" s="25" t="s">
        <v>17</v>
      </c>
      <c r="AR13" s="21"/>
      <c r="BS13" s="18" t="s">
        <v>6</v>
      </c>
    </row>
    <row r="14" spans="1:74" ht="12.75">
      <c r="B14" s="21"/>
      <c r="E14" s="25" t="s">
        <v>20</v>
      </c>
      <c r="AK14" s="27" t="s">
        <v>25</v>
      </c>
      <c r="AN14" s="25" t="s">
        <v>17</v>
      </c>
      <c r="AR14" s="21"/>
      <c r="BS14" s="18" t="s">
        <v>6</v>
      </c>
    </row>
    <row r="15" spans="1:74" ht="6.95" customHeight="1">
      <c r="B15" s="21"/>
      <c r="AR15" s="21"/>
      <c r="BS15" s="18" t="s">
        <v>4</v>
      </c>
    </row>
    <row r="16" spans="1:74" ht="12" customHeight="1">
      <c r="B16" s="21"/>
      <c r="D16" s="27" t="s">
        <v>27</v>
      </c>
      <c r="AK16" s="27" t="s">
        <v>23</v>
      </c>
      <c r="AN16" s="25" t="s">
        <v>17</v>
      </c>
      <c r="AR16" s="21"/>
      <c r="BS16" s="18" t="s">
        <v>4</v>
      </c>
    </row>
    <row r="17" spans="2:71" ht="18.399999999999999" customHeight="1">
      <c r="B17" s="21"/>
      <c r="E17" s="25" t="s">
        <v>28</v>
      </c>
      <c r="AK17" s="27" t="s">
        <v>25</v>
      </c>
      <c r="AN17" s="25" t="s">
        <v>17</v>
      </c>
      <c r="AR17" s="21"/>
      <c r="BS17" s="18" t="s">
        <v>29</v>
      </c>
    </row>
    <row r="18" spans="2:71" ht="6.95" customHeight="1">
      <c r="B18" s="21"/>
      <c r="AR18" s="21"/>
      <c r="BS18" s="18" t="s">
        <v>6</v>
      </c>
    </row>
    <row r="19" spans="2:71" ht="12" customHeight="1">
      <c r="B19" s="21"/>
      <c r="D19" s="27" t="s">
        <v>30</v>
      </c>
      <c r="AK19" s="27" t="s">
        <v>23</v>
      </c>
      <c r="AN19" s="25" t="s">
        <v>17</v>
      </c>
      <c r="AR19" s="21"/>
      <c r="BS19" s="18" t="s">
        <v>6</v>
      </c>
    </row>
    <row r="20" spans="2:71" ht="18.399999999999999" customHeight="1">
      <c r="B20" s="21"/>
      <c r="E20" s="25" t="s">
        <v>20</v>
      </c>
      <c r="AK20" s="27" t="s">
        <v>25</v>
      </c>
      <c r="AN20" s="25" t="s">
        <v>17</v>
      </c>
      <c r="AR20" s="21"/>
      <c r="BS20" s="18" t="s">
        <v>4</v>
      </c>
    </row>
    <row r="21" spans="2:71" ht="6.95" customHeight="1">
      <c r="B21" s="21"/>
      <c r="AR21" s="21"/>
    </row>
    <row r="22" spans="2:71" ht="12" customHeight="1">
      <c r="B22" s="21"/>
      <c r="D22" s="27" t="s">
        <v>31</v>
      </c>
      <c r="AR22" s="21"/>
    </row>
    <row r="23" spans="2:71" ht="47.25" customHeight="1">
      <c r="B23" s="21"/>
      <c r="E23" s="318" t="s">
        <v>32</v>
      </c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  <c r="AE23" s="318"/>
      <c r="AF23" s="318"/>
      <c r="AG23" s="318"/>
      <c r="AH23" s="318"/>
      <c r="AI23" s="318"/>
      <c r="AJ23" s="318"/>
      <c r="AK23" s="318"/>
      <c r="AL23" s="318"/>
      <c r="AM23" s="318"/>
      <c r="AN23" s="318"/>
      <c r="AR23" s="21"/>
    </row>
    <row r="24" spans="2:71" ht="6.95" customHeight="1">
      <c r="B24" s="21"/>
      <c r="AR24" s="21"/>
    </row>
    <row r="25" spans="2:71" ht="6.95" customHeight="1">
      <c r="B25" s="21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21"/>
    </row>
    <row r="26" spans="2:71" s="1" customFormat="1" ht="25.9" customHeight="1">
      <c r="B26" s="30"/>
      <c r="D26" s="31" t="s">
        <v>33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19">
        <f>ROUND(AG54,2)</f>
        <v>0</v>
      </c>
      <c r="AL26" s="320"/>
      <c r="AM26" s="320"/>
      <c r="AN26" s="320"/>
      <c r="AO26" s="320"/>
      <c r="AR26" s="30"/>
    </row>
    <row r="27" spans="2:71" s="1" customFormat="1" ht="6.95" customHeight="1">
      <c r="B27" s="30"/>
      <c r="AR27" s="30"/>
    </row>
    <row r="28" spans="2:71" s="1" customFormat="1" ht="12.75">
      <c r="B28" s="30"/>
      <c r="L28" s="321" t="s">
        <v>34</v>
      </c>
      <c r="M28" s="321"/>
      <c r="N28" s="321"/>
      <c r="O28" s="321"/>
      <c r="P28" s="321"/>
      <c r="W28" s="321" t="s">
        <v>35</v>
      </c>
      <c r="X28" s="321"/>
      <c r="Y28" s="321"/>
      <c r="Z28" s="321"/>
      <c r="AA28" s="321"/>
      <c r="AB28" s="321"/>
      <c r="AC28" s="321"/>
      <c r="AD28" s="321"/>
      <c r="AE28" s="321"/>
      <c r="AK28" s="321" t="s">
        <v>36</v>
      </c>
      <c r="AL28" s="321"/>
      <c r="AM28" s="321"/>
      <c r="AN28" s="321"/>
      <c r="AO28" s="321"/>
      <c r="AR28" s="30"/>
    </row>
    <row r="29" spans="2:71" s="2" customFormat="1" ht="14.45" customHeight="1">
      <c r="B29" s="33"/>
      <c r="D29" s="27" t="s">
        <v>37</v>
      </c>
      <c r="F29" s="27" t="s">
        <v>38</v>
      </c>
      <c r="L29" s="324">
        <v>0.21</v>
      </c>
      <c r="M29" s="323"/>
      <c r="N29" s="323"/>
      <c r="O29" s="323"/>
      <c r="P29" s="323"/>
      <c r="W29" s="322">
        <f>ROUND(AZ54, 2)</f>
        <v>0</v>
      </c>
      <c r="X29" s="323"/>
      <c r="Y29" s="323"/>
      <c r="Z29" s="323"/>
      <c r="AA29" s="323"/>
      <c r="AB29" s="323"/>
      <c r="AC29" s="323"/>
      <c r="AD29" s="323"/>
      <c r="AE29" s="323"/>
      <c r="AK29" s="322">
        <f>ROUND(AV54, 2)</f>
        <v>0</v>
      </c>
      <c r="AL29" s="323"/>
      <c r="AM29" s="323"/>
      <c r="AN29" s="323"/>
      <c r="AO29" s="323"/>
      <c r="AR29" s="33"/>
    </row>
    <row r="30" spans="2:71" s="2" customFormat="1" ht="14.45" customHeight="1">
      <c r="B30" s="33"/>
      <c r="F30" s="27" t="s">
        <v>39</v>
      </c>
      <c r="L30" s="324">
        <v>0.15</v>
      </c>
      <c r="M30" s="323"/>
      <c r="N30" s="323"/>
      <c r="O30" s="323"/>
      <c r="P30" s="323"/>
      <c r="W30" s="322">
        <f>ROUND(BA54, 2)</f>
        <v>0</v>
      </c>
      <c r="X30" s="323"/>
      <c r="Y30" s="323"/>
      <c r="Z30" s="323"/>
      <c r="AA30" s="323"/>
      <c r="AB30" s="323"/>
      <c r="AC30" s="323"/>
      <c r="AD30" s="323"/>
      <c r="AE30" s="323"/>
      <c r="AK30" s="322">
        <f>ROUND(AW54, 2)</f>
        <v>0</v>
      </c>
      <c r="AL30" s="323"/>
      <c r="AM30" s="323"/>
      <c r="AN30" s="323"/>
      <c r="AO30" s="323"/>
      <c r="AR30" s="33"/>
    </row>
    <row r="31" spans="2:71" s="2" customFormat="1" ht="14.45" hidden="1" customHeight="1">
      <c r="B31" s="33"/>
      <c r="F31" s="27" t="s">
        <v>40</v>
      </c>
      <c r="L31" s="324">
        <v>0.21</v>
      </c>
      <c r="M31" s="323"/>
      <c r="N31" s="323"/>
      <c r="O31" s="323"/>
      <c r="P31" s="323"/>
      <c r="W31" s="322">
        <f>ROUND(BB54, 2)</f>
        <v>0</v>
      </c>
      <c r="X31" s="323"/>
      <c r="Y31" s="323"/>
      <c r="Z31" s="323"/>
      <c r="AA31" s="323"/>
      <c r="AB31" s="323"/>
      <c r="AC31" s="323"/>
      <c r="AD31" s="323"/>
      <c r="AE31" s="323"/>
      <c r="AK31" s="322">
        <v>0</v>
      </c>
      <c r="AL31" s="323"/>
      <c r="AM31" s="323"/>
      <c r="AN31" s="323"/>
      <c r="AO31" s="323"/>
      <c r="AR31" s="33"/>
    </row>
    <row r="32" spans="2:71" s="2" customFormat="1" ht="14.45" hidden="1" customHeight="1">
      <c r="B32" s="33"/>
      <c r="F32" s="27" t="s">
        <v>41</v>
      </c>
      <c r="L32" s="324">
        <v>0.15</v>
      </c>
      <c r="M32" s="323"/>
      <c r="N32" s="323"/>
      <c r="O32" s="323"/>
      <c r="P32" s="323"/>
      <c r="W32" s="322">
        <f>ROUND(BC54, 2)</f>
        <v>0</v>
      </c>
      <c r="X32" s="323"/>
      <c r="Y32" s="323"/>
      <c r="Z32" s="323"/>
      <c r="AA32" s="323"/>
      <c r="AB32" s="323"/>
      <c r="AC32" s="323"/>
      <c r="AD32" s="323"/>
      <c r="AE32" s="323"/>
      <c r="AK32" s="322">
        <v>0</v>
      </c>
      <c r="AL32" s="323"/>
      <c r="AM32" s="323"/>
      <c r="AN32" s="323"/>
      <c r="AO32" s="323"/>
      <c r="AR32" s="33"/>
    </row>
    <row r="33" spans="2:44" s="2" customFormat="1" ht="14.45" hidden="1" customHeight="1">
      <c r="B33" s="33"/>
      <c r="F33" s="27" t="s">
        <v>42</v>
      </c>
      <c r="L33" s="324">
        <v>0</v>
      </c>
      <c r="M33" s="323"/>
      <c r="N33" s="323"/>
      <c r="O33" s="323"/>
      <c r="P33" s="323"/>
      <c r="W33" s="322">
        <f>ROUND(BD54, 2)</f>
        <v>0</v>
      </c>
      <c r="X33" s="323"/>
      <c r="Y33" s="323"/>
      <c r="Z33" s="323"/>
      <c r="AA33" s="323"/>
      <c r="AB33" s="323"/>
      <c r="AC33" s="323"/>
      <c r="AD33" s="323"/>
      <c r="AE33" s="323"/>
      <c r="AK33" s="322">
        <v>0</v>
      </c>
      <c r="AL33" s="323"/>
      <c r="AM33" s="323"/>
      <c r="AN33" s="323"/>
      <c r="AO33" s="323"/>
      <c r="AR33" s="33"/>
    </row>
    <row r="34" spans="2:44" s="1" customFormat="1" ht="6.95" customHeight="1">
      <c r="B34" s="30"/>
      <c r="AR34" s="30"/>
    </row>
    <row r="35" spans="2:44" s="1" customFormat="1" ht="25.9" customHeight="1">
      <c r="B35" s="30"/>
      <c r="C35" s="34"/>
      <c r="D35" s="35" t="s">
        <v>43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44</v>
      </c>
      <c r="U35" s="36"/>
      <c r="V35" s="36"/>
      <c r="W35" s="36"/>
      <c r="X35" s="325" t="s">
        <v>45</v>
      </c>
      <c r="Y35" s="326"/>
      <c r="Z35" s="326"/>
      <c r="AA35" s="326"/>
      <c r="AB35" s="326"/>
      <c r="AC35" s="36"/>
      <c r="AD35" s="36"/>
      <c r="AE35" s="36"/>
      <c r="AF35" s="36"/>
      <c r="AG35" s="36"/>
      <c r="AH35" s="36"/>
      <c r="AI35" s="36"/>
      <c r="AJ35" s="36"/>
      <c r="AK35" s="327">
        <f>SUM(AK26:AK33)</f>
        <v>0</v>
      </c>
      <c r="AL35" s="326"/>
      <c r="AM35" s="326"/>
      <c r="AN35" s="326"/>
      <c r="AO35" s="328"/>
      <c r="AP35" s="34"/>
      <c r="AQ35" s="34"/>
      <c r="AR35" s="30"/>
    </row>
    <row r="36" spans="2:44" s="1" customFormat="1" ht="6.95" customHeight="1">
      <c r="B36" s="30"/>
      <c r="AR36" s="30"/>
    </row>
    <row r="37" spans="2:44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0"/>
    </row>
    <row r="41" spans="2:44" s="1" customFormat="1" ht="6.95" customHeight="1"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30"/>
    </row>
    <row r="42" spans="2:44" s="1" customFormat="1" ht="24.95" customHeight="1">
      <c r="B42" s="30"/>
      <c r="C42" s="22" t="s">
        <v>46</v>
      </c>
      <c r="AR42" s="30"/>
    </row>
    <row r="43" spans="2:44" s="1" customFormat="1" ht="6.95" customHeight="1">
      <c r="B43" s="30"/>
      <c r="AR43" s="30"/>
    </row>
    <row r="44" spans="2:44" s="3" customFormat="1" ht="12" customHeight="1">
      <c r="B44" s="42"/>
      <c r="C44" s="27" t="s">
        <v>12</v>
      </c>
      <c r="L44" s="3" t="str">
        <f>K5</f>
        <v>N7462022</v>
      </c>
      <c r="AR44" s="42"/>
    </row>
    <row r="45" spans="2:44" s="4" customFormat="1" ht="36.950000000000003" customHeight="1">
      <c r="B45" s="43"/>
      <c r="C45" s="44" t="s">
        <v>14</v>
      </c>
      <c r="L45" s="345" t="str">
        <f>K6</f>
        <v>Stavební úpravy ZŠ Doubrava</v>
      </c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R45" s="43"/>
    </row>
    <row r="46" spans="2:44" s="1" customFormat="1" ht="6.95" customHeight="1">
      <c r="B46" s="30"/>
      <c r="AR46" s="30"/>
    </row>
    <row r="47" spans="2:44" s="1" customFormat="1" ht="12" customHeight="1">
      <c r="B47" s="30"/>
      <c r="C47" s="27" t="s">
        <v>19</v>
      </c>
      <c r="L47" s="45" t="str">
        <f>IF(K8="","",K8)</f>
        <v xml:space="preserve"> </v>
      </c>
      <c r="AI47" s="27" t="s">
        <v>21</v>
      </c>
      <c r="AM47" s="329">
        <f>IF(AN8= "","",AN8)</f>
        <v>45148</v>
      </c>
      <c r="AN47" s="329"/>
      <c r="AR47" s="30"/>
    </row>
    <row r="48" spans="2:44" s="1" customFormat="1" ht="6.95" customHeight="1">
      <c r="B48" s="30"/>
      <c r="AR48" s="30"/>
    </row>
    <row r="49" spans="1:91" s="1" customFormat="1" ht="15.2" customHeight="1">
      <c r="B49" s="30"/>
      <c r="C49" s="27" t="s">
        <v>22</v>
      </c>
      <c r="L49" s="3" t="str">
        <f>IF(E11= "","",E11)</f>
        <v>ZŠ Doubrava, příspěvková organizace</v>
      </c>
      <c r="AI49" s="27" t="s">
        <v>27</v>
      </c>
      <c r="AM49" s="330" t="str">
        <f>IF(E17="","",E17)</f>
        <v>Ing.arch Pavel Malina</v>
      </c>
      <c r="AN49" s="331"/>
      <c r="AO49" s="331"/>
      <c r="AP49" s="331"/>
      <c r="AR49" s="30"/>
      <c r="AS49" s="332" t="s">
        <v>47</v>
      </c>
      <c r="AT49" s="333"/>
      <c r="AU49" s="47"/>
      <c r="AV49" s="47"/>
      <c r="AW49" s="47"/>
      <c r="AX49" s="47"/>
      <c r="AY49" s="47"/>
      <c r="AZ49" s="47"/>
      <c r="BA49" s="47"/>
      <c r="BB49" s="47"/>
      <c r="BC49" s="47"/>
      <c r="BD49" s="48"/>
    </row>
    <row r="50" spans="1:91" s="1" customFormat="1" ht="15.2" customHeight="1">
      <c r="B50" s="30"/>
      <c r="C50" s="27" t="s">
        <v>26</v>
      </c>
      <c r="L50" s="3" t="str">
        <f>IF(E14="","",E14)</f>
        <v xml:space="preserve"> </v>
      </c>
      <c r="AI50" s="27" t="s">
        <v>30</v>
      </c>
      <c r="AM50" s="330" t="str">
        <f>IF(E20="","",E20)</f>
        <v xml:space="preserve"> </v>
      </c>
      <c r="AN50" s="331"/>
      <c r="AO50" s="331"/>
      <c r="AP50" s="331"/>
      <c r="AR50" s="30"/>
      <c r="AS50" s="334"/>
      <c r="AT50" s="335"/>
      <c r="BD50" s="49"/>
    </row>
    <row r="51" spans="1:91" s="1" customFormat="1" ht="10.9" customHeight="1">
      <c r="B51" s="30"/>
      <c r="AR51" s="30"/>
      <c r="AS51" s="334"/>
      <c r="AT51" s="335"/>
      <c r="BD51" s="49"/>
    </row>
    <row r="52" spans="1:91" s="1" customFormat="1" ht="29.25" customHeight="1">
      <c r="B52" s="30"/>
      <c r="C52" s="341" t="s">
        <v>48</v>
      </c>
      <c r="D52" s="342"/>
      <c r="E52" s="342"/>
      <c r="F52" s="342"/>
      <c r="G52" s="342"/>
      <c r="H52" s="50"/>
      <c r="I52" s="343" t="s">
        <v>49</v>
      </c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4" t="s">
        <v>50</v>
      </c>
      <c r="AH52" s="342"/>
      <c r="AI52" s="342"/>
      <c r="AJ52" s="342"/>
      <c r="AK52" s="342"/>
      <c r="AL52" s="342"/>
      <c r="AM52" s="342"/>
      <c r="AN52" s="343" t="s">
        <v>51</v>
      </c>
      <c r="AO52" s="342"/>
      <c r="AP52" s="342"/>
      <c r="AQ52" s="51" t="s">
        <v>52</v>
      </c>
      <c r="AR52" s="30"/>
      <c r="AS52" s="52" t="s">
        <v>53</v>
      </c>
      <c r="AT52" s="53" t="s">
        <v>54</v>
      </c>
      <c r="AU52" s="53" t="s">
        <v>55</v>
      </c>
      <c r="AV52" s="53" t="s">
        <v>56</v>
      </c>
      <c r="AW52" s="53" t="s">
        <v>57</v>
      </c>
      <c r="AX52" s="53" t="s">
        <v>58</v>
      </c>
      <c r="AY52" s="53" t="s">
        <v>59</v>
      </c>
      <c r="AZ52" s="53" t="s">
        <v>60</v>
      </c>
      <c r="BA52" s="53" t="s">
        <v>61</v>
      </c>
      <c r="BB52" s="53" t="s">
        <v>62</v>
      </c>
      <c r="BC52" s="53" t="s">
        <v>63</v>
      </c>
      <c r="BD52" s="54" t="s">
        <v>64</v>
      </c>
    </row>
    <row r="53" spans="1:91" s="1" customFormat="1" ht="10.9" customHeight="1">
      <c r="B53" s="30"/>
      <c r="AR53" s="30"/>
      <c r="AS53" s="55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8"/>
    </row>
    <row r="54" spans="1:91" s="5" customFormat="1" ht="32.450000000000003" customHeight="1">
      <c r="B54" s="56"/>
      <c r="C54" s="57" t="s">
        <v>65</v>
      </c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339">
        <f>ROUND(SUM(AG55:AG56),2)</f>
        <v>0</v>
      </c>
      <c r="AH54" s="339"/>
      <c r="AI54" s="339"/>
      <c r="AJ54" s="339"/>
      <c r="AK54" s="339"/>
      <c r="AL54" s="339"/>
      <c r="AM54" s="339"/>
      <c r="AN54" s="340">
        <f>SUM(AG54,AT54)</f>
        <v>0</v>
      </c>
      <c r="AO54" s="340"/>
      <c r="AP54" s="340"/>
      <c r="AQ54" s="60" t="s">
        <v>17</v>
      </c>
      <c r="AR54" s="56"/>
      <c r="AS54" s="61">
        <f>ROUND(SUM(AS55:AS56),2)</f>
        <v>0</v>
      </c>
      <c r="AT54" s="62">
        <f>ROUND(SUM(AV54:AW54),2)</f>
        <v>0</v>
      </c>
      <c r="AU54" s="63" t="e">
        <f>ROUND(SUM(AU55:AU56),5)</f>
        <v>#REF!</v>
      </c>
      <c r="AV54" s="62">
        <f>ROUND(AZ54*L29,2)</f>
        <v>0</v>
      </c>
      <c r="AW54" s="62">
        <f>ROUND(BA54*L30,2)</f>
        <v>0</v>
      </c>
      <c r="AX54" s="62">
        <f>ROUND(BB54*L29,2)</f>
        <v>0</v>
      </c>
      <c r="AY54" s="62">
        <f>ROUND(BC54*L30,2)</f>
        <v>0</v>
      </c>
      <c r="AZ54" s="62">
        <f>ROUND(SUM(AZ55:AZ56),2)</f>
        <v>0</v>
      </c>
      <c r="BA54" s="62">
        <f>ROUND(SUM(BA55:BA56),2)</f>
        <v>0</v>
      </c>
      <c r="BB54" s="62">
        <f>ROUND(SUM(BB55:BB56),2)</f>
        <v>0</v>
      </c>
      <c r="BC54" s="62">
        <f>ROUND(SUM(BC55:BC56),2)</f>
        <v>0</v>
      </c>
      <c r="BD54" s="64">
        <f>ROUND(SUM(BD55:BD56),2)</f>
        <v>0</v>
      </c>
      <c r="BS54" s="65" t="s">
        <v>66</v>
      </c>
      <c r="BT54" s="65" t="s">
        <v>67</v>
      </c>
      <c r="BU54" s="66" t="s">
        <v>68</v>
      </c>
      <c r="BV54" s="65" t="s">
        <v>69</v>
      </c>
      <c r="BW54" s="65" t="s">
        <v>5</v>
      </c>
      <c r="BX54" s="65" t="s">
        <v>70</v>
      </c>
      <c r="CL54" s="65" t="s">
        <v>17</v>
      </c>
    </row>
    <row r="55" spans="1:91" s="6" customFormat="1" ht="16.5" customHeight="1">
      <c r="A55" s="67" t="s">
        <v>71</v>
      </c>
      <c r="B55" s="68"/>
      <c r="C55" s="69"/>
      <c r="D55" s="338" t="s">
        <v>72</v>
      </c>
      <c r="E55" s="338"/>
      <c r="F55" s="338"/>
      <c r="G55" s="338"/>
      <c r="H55" s="338"/>
      <c r="I55" s="70"/>
      <c r="J55" s="338" t="s">
        <v>73</v>
      </c>
      <c r="K55" s="338"/>
      <c r="L55" s="338"/>
      <c r="M55" s="338"/>
      <c r="N55" s="338"/>
      <c r="O55" s="338"/>
      <c r="P55" s="338"/>
      <c r="Q55" s="338"/>
      <c r="R55" s="338"/>
      <c r="S55" s="338"/>
      <c r="T55" s="338"/>
      <c r="U55" s="338"/>
      <c r="V55" s="338"/>
      <c r="W55" s="338"/>
      <c r="X55" s="338"/>
      <c r="Y55" s="338"/>
      <c r="Z55" s="338"/>
      <c r="AA55" s="338"/>
      <c r="AB55" s="338"/>
      <c r="AC55" s="338"/>
      <c r="AD55" s="338"/>
      <c r="AE55" s="338"/>
      <c r="AF55" s="338"/>
      <c r="AG55" s="336">
        <f>'01 - Hygienické zázemí'!J30</f>
        <v>0</v>
      </c>
      <c r="AH55" s="337"/>
      <c r="AI55" s="337"/>
      <c r="AJ55" s="337"/>
      <c r="AK55" s="337"/>
      <c r="AL55" s="337"/>
      <c r="AM55" s="337"/>
      <c r="AN55" s="336">
        <f>SUM(AG55,AT55)</f>
        <v>0</v>
      </c>
      <c r="AO55" s="337"/>
      <c r="AP55" s="337"/>
      <c r="AQ55" s="71" t="s">
        <v>74</v>
      </c>
      <c r="AR55" s="68"/>
      <c r="AS55" s="72">
        <v>0</v>
      </c>
      <c r="AT55" s="73">
        <f>ROUND(SUM(AV55:AW55),2)</f>
        <v>0</v>
      </c>
      <c r="AU55" s="74">
        <f>'01 - Hygienické zázemí'!P96</f>
        <v>195.91930300000001</v>
      </c>
      <c r="AV55" s="73">
        <f>'01 - Hygienické zázemí'!J33</f>
        <v>0</v>
      </c>
      <c r="AW55" s="73">
        <f>'01 - Hygienické zázemí'!J34</f>
        <v>0</v>
      </c>
      <c r="AX55" s="73">
        <f>'01 - Hygienické zázemí'!J35</f>
        <v>0</v>
      </c>
      <c r="AY55" s="73">
        <f>'01 - Hygienické zázemí'!J36</f>
        <v>0</v>
      </c>
      <c r="AZ55" s="73">
        <f>'01 - Hygienické zázemí'!F33</f>
        <v>0</v>
      </c>
      <c r="BA55" s="73">
        <f>'01 - Hygienické zázemí'!F34</f>
        <v>0</v>
      </c>
      <c r="BB55" s="73">
        <f>'01 - Hygienické zázemí'!F35</f>
        <v>0</v>
      </c>
      <c r="BC55" s="73">
        <f>'01 - Hygienické zázemí'!F36</f>
        <v>0</v>
      </c>
      <c r="BD55" s="75">
        <f>'01 - Hygienické zázemí'!F37</f>
        <v>0</v>
      </c>
      <c r="BT55" s="76" t="s">
        <v>75</v>
      </c>
      <c r="BV55" s="76" t="s">
        <v>69</v>
      </c>
      <c r="BW55" s="76" t="s">
        <v>76</v>
      </c>
      <c r="BX55" s="76" t="s">
        <v>5</v>
      </c>
      <c r="CL55" s="76" t="s">
        <v>17</v>
      </c>
      <c r="CM55" s="76" t="s">
        <v>77</v>
      </c>
    </row>
    <row r="56" spans="1:91" s="6" customFormat="1" ht="24.75" customHeight="1">
      <c r="A56" s="67" t="s">
        <v>71</v>
      </c>
      <c r="B56" s="68"/>
      <c r="C56" s="69"/>
      <c r="D56" s="338" t="s">
        <v>78</v>
      </c>
      <c r="E56" s="338"/>
      <c r="F56" s="338"/>
      <c r="G56" s="338"/>
      <c r="H56" s="338"/>
      <c r="I56" s="70"/>
      <c r="J56" s="338" t="s">
        <v>79</v>
      </c>
      <c r="K56" s="338"/>
      <c r="L56" s="338"/>
      <c r="M56" s="338"/>
      <c r="N56" s="338"/>
      <c r="O56" s="338"/>
      <c r="P56" s="338"/>
      <c r="Q56" s="338"/>
      <c r="R56" s="338"/>
      <c r="S56" s="338"/>
      <c r="T56" s="338"/>
      <c r="U56" s="338"/>
      <c r="V56" s="338"/>
      <c r="W56" s="338"/>
      <c r="X56" s="338"/>
      <c r="Y56" s="338"/>
      <c r="Z56" s="338"/>
      <c r="AA56" s="338"/>
      <c r="AB56" s="338"/>
      <c r="AC56" s="338"/>
      <c r="AD56" s="338"/>
      <c r="AE56" s="338"/>
      <c r="AF56" s="338"/>
      <c r="AG56" s="336">
        <f>'02 - Polytechnika 2- arch...'!J30</f>
        <v>0</v>
      </c>
      <c r="AH56" s="337"/>
      <c r="AI56" s="337"/>
      <c r="AJ56" s="337"/>
      <c r="AK56" s="337"/>
      <c r="AL56" s="337"/>
      <c r="AM56" s="337"/>
      <c r="AN56" s="336">
        <f>SUM(AG56,AT56)</f>
        <v>0</v>
      </c>
      <c r="AO56" s="337"/>
      <c r="AP56" s="337"/>
      <c r="AQ56" s="71" t="s">
        <v>74</v>
      </c>
      <c r="AR56" s="68"/>
      <c r="AS56" s="77">
        <v>0</v>
      </c>
      <c r="AT56" s="78">
        <f>ROUND(SUM(AV56:AW56),2)</f>
        <v>0</v>
      </c>
      <c r="AU56" s="79" t="e">
        <f>'02 - Polytechnika 2- arch...'!P89</f>
        <v>#REF!</v>
      </c>
      <c r="AV56" s="78">
        <f>'02 - Polytechnika 2- arch...'!J33</f>
        <v>0</v>
      </c>
      <c r="AW56" s="78">
        <f>'02 - Polytechnika 2- arch...'!J34</f>
        <v>0</v>
      </c>
      <c r="AX56" s="78">
        <f>'02 - Polytechnika 2- arch...'!J35</f>
        <v>0</v>
      </c>
      <c r="AY56" s="78">
        <f>'02 - Polytechnika 2- arch...'!J36</f>
        <v>0</v>
      </c>
      <c r="AZ56" s="78">
        <f>'02 - Polytechnika 2- arch...'!F33</f>
        <v>0</v>
      </c>
      <c r="BA56" s="78">
        <f>'02 - Polytechnika 2- arch...'!F34</f>
        <v>0</v>
      </c>
      <c r="BB56" s="78">
        <f>'02 - Polytechnika 2- arch...'!F35</f>
        <v>0</v>
      </c>
      <c r="BC56" s="78">
        <f>'02 - Polytechnika 2- arch...'!F36</f>
        <v>0</v>
      </c>
      <c r="BD56" s="80">
        <f>'02 - Polytechnika 2- arch...'!F37</f>
        <v>0</v>
      </c>
      <c r="BT56" s="76" t="s">
        <v>75</v>
      </c>
      <c r="BV56" s="76" t="s">
        <v>69</v>
      </c>
      <c r="BW56" s="76" t="s">
        <v>80</v>
      </c>
      <c r="BX56" s="76" t="s">
        <v>5</v>
      </c>
      <c r="CL56" s="76" t="s">
        <v>17</v>
      </c>
      <c r="CM56" s="76" t="s">
        <v>77</v>
      </c>
    </row>
    <row r="57" spans="1:91" s="1" customFormat="1" ht="30" customHeight="1">
      <c r="B57" s="30"/>
      <c r="AR57" s="30"/>
    </row>
    <row r="58" spans="1:91" s="1" customFormat="1" ht="6.95" customHeight="1"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0"/>
    </row>
  </sheetData>
  <mergeCells count="44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55" location="'01 - Hygienické zázemí'!C2" display="/" xr:uid="{00000000-0004-0000-0000-000000000000}"/>
    <hyperlink ref="A56" location="'02 - Polytechnika 2- arch...'!C2" display="/" xr:uid="{00000000-0004-0000-0000-000001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594"/>
  <sheetViews>
    <sheetView showGridLines="0" topLeftCell="A556" workbookViewId="0">
      <selection activeCell="F421" sqref="F421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19.33203125" customWidth="1"/>
    <col min="13" max="13" width="10.83203125" hidden="1" customWidth="1"/>
    <col min="14" max="14" width="0" hidden="1" customWidth="1"/>
    <col min="15" max="15" width="9.83203125" hidden="1" customWidth="1"/>
    <col min="16" max="16" width="22.33203125" hidden="1" customWidth="1"/>
    <col min="17" max="17" width="22.5" hidden="1" customWidth="1"/>
    <col min="18" max="18" width="6" hidden="1" customWidth="1"/>
    <col min="19" max="19" width="14.83203125" hidden="1" customWidth="1"/>
    <col min="20" max="20" width="20" hidden="1" customWidth="1"/>
    <col min="21" max="21" width="9.33203125" hidden="1" customWidth="1"/>
    <col min="22" max="22" width="12.33203125" hidden="1" customWidth="1"/>
    <col min="23" max="23" width="16.33203125" hidden="1" customWidth="1"/>
    <col min="24" max="24" width="12.332031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hidden="1" customWidth="1"/>
    <col min="30" max="30" width="15" hidden="1" customWidth="1"/>
    <col min="31" max="31" width="16.33203125" hidden="1" customWidth="1"/>
    <col min="32" max="43" width="0" hidden="1" customWidth="1"/>
    <col min="44" max="62" width="9.33203125" hidden="1" customWidth="1"/>
    <col min="63" max="63" width="10.33203125" hidden="1" customWidth="1"/>
    <col min="64" max="64" width="6.6640625" hidden="1" customWidth="1"/>
    <col min="65" max="65" width="2.83203125" hidden="1" customWidth="1"/>
    <col min="66" max="66" width="0" hidden="1" customWidth="1"/>
  </cols>
  <sheetData>
    <row r="2" spans="2:46" ht="36.950000000000003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8" t="s">
        <v>76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77</v>
      </c>
    </row>
    <row r="4" spans="2:46" ht="24.95" customHeight="1">
      <c r="B4" s="21"/>
      <c r="D4" s="22" t="s">
        <v>81</v>
      </c>
      <c r="L4" s="21"/>
      <c r="M4" s="81" t="s">
        <v>10</v>
      </c>
      <c r="AT4" s="18" t="s">
        <v>4</v>
      </c>
    </row>
    <row r="5" spans="2:46" ht="6.95" customHeight="1">
      <c r="B5" s="21"/>
      <c r="L5" s="21"/>
    </row>
    <row r="6" spans="2:46" ht="12" customHeight="1">
      <c r="B6" s="21"/>
      <c r="D6" s="27" t="s">
        <v>14</v>
      </c>
      <c r="L6" s="21"/>
    </row>
    <row r="7" spans="2:46" ht="16.5" customHeight="1">
      <c r="B7" s="21"/>
      <c r="E7" s="352" t="str">
        <f>'Rekapitulace stavby'!K6</f>
        <v>Stavební úpravy ZŠ Doubrava</v>
      </c>
      <c r="F7" s="353"/>
      <c r="G7" s="353"/>
      <c r="H7" s="353"/>
      <c r="L7" s="21"/>
    </row>
    <row r="8" spans="2:46" s="1" customFormat="1" ht="12" customHeight="1">
      <c r="B8" s="30"/>
      <c r="D8" s="27" t="s">
        <v>82</v>
      </c>
      <c r="L8" s="30"/>
    </row>
    <row r="9" spans="2:46" s="1" customFormat="1" ht="16.5" customHeight="1">
      <c r="B9" s="30"/>
      <c r="E9" s="345" t="s">
        <v>83</v>
      </c>
      <c r="F9" s="347"/>
      <c r="G9" s="347"/>
      <c r="H9" s="347"/>
      <c r="L9" s="30"/>
    </row>
    <row r="10" spans="2:46" s="1" customFormat="1">
      <c r="B10" s="30"/>
      <c r="L10" s="30"/>
    </row>
    <row r="11" spans="2:46" s="1" customFormat="1" ht="12" customHeight="1">
      <c r="B11" s="30"/>
      <c r="D11" s="27" t="s">
        <v>16</v>
      </c>
      <c r="F11" s="25" t="s">
        <v>17</v>
      </c>
      <c r="I11" s="27" t="s">
        <v>18</v>
      </c>
      <c r="J11" s="25" t="s">
        <v>17</v>
      </c>
      <c r="L11" s="30"/>
    </row>
    <row r="12" spans="2:46" s="1" customFormat="1" ht="12" customHeight="1">
      <c r="B12" s="30"/>
      <c r="D12" s="27" t="s">
        <v>19</v>
      </c>
      <c r="F12" s="25" t="s">
        <v>20</v>
      </c>
      <c r="I12" s="27" t="s">
        <v>21</v>
      </c>
      <c r="J12" s="46">
        <f>'Rekapitulace stavby'!AN8</f>
        <v>45148</v>
      </c>
      <c r="L12" s="30"/>
    </row>
    <row r="13" spans="2:46" s="1" customFormat="1" ht="10.9" customHeight="1">
      <c r="B13" s="30"/>
      <c r="L13" s="30"/>
    </row>
    <row r="14" spans="2:46" s="1" customFormat="1" ht="12" customHeight="1">
      <c r="B14" s="30"/>
      <c r="D14" s="27" t="s">
        <v>22</v>
      </c>
      <c r="I14" s="27" t="s">
        <v>23</v>
      </c>
      <c r="J14" s="25" t="s">
        <v>17</v>
      </c>
      <c r="L14" s="30"/>
    </row>
    <row r="15" spans="2:46" s="1" customFormat="1" ht="18" customHeight="1">
      <c r="B15" s="30"/>
      <c r="E15" s="25" t="s">
        <v>24</v>
      </c>
      <c r="I15" s="27" t="s">
        <v>25</v>
      </c>
      <c r="J15" s="25" t="s">
        <v>17</v>
      </c>
      <c r="L15" s="30"/>
    </row>
    <row r="16" spans="2:46" s="1" customFormat="1" ht="6.95" customHeight="1">
      <c r="B16" s="30"/>
      <c r="L16" s="30"/>
    </row>
    <row r="17" spans="2:12" s="1" customFormat="1" ht="12" customHeight="1">
      <c r="B17" s="30"/>
      <c r="D17" s="27" t="s">
        <v>26</v>
      </c>
      <c r="I17" s="27" t="s">
        <v>23</v>
      </c>
      <c r="J17" s="25" t="str">
        <f>'Rekapitulace stavby'!AN13</f>
        <v/>
      </c>
      <c r="L17" s="30"/>
    </row>
    <row r="18" spans="2:12" s="1" customFormat="1" ht="18" customHeight="1">
      <c r="B18" s="30"/>
      <c r="E18" s="315" t="str">
        <f>'Rekapitulace stavby'!E14</f>
        <v xml:space="preserve"> </v>
      </c>
      <c r="F18" s="315"/>
      <c r="G18" s="315"/>
      <c r="H18" s="315"/>
      <c r="I18" s="27" t="s">
        <v>25</v>
      </c>
      <c r="J18" s="25" t="str">
        <f>'Rekapitulace stavby'!AN14</f>
        <v/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7" t="s">
        <v>27</v>
      </c>
      <c r="I20" s="27" t="s">
        <v>23</v>
      </c>
      <c r="J20" s="25" t="s">
        <v>17</v>
      </c>
      <c r="L20" s="30"/>
    </row>
    <row r="21" spans="2:12" s="1" customFormat="1" ht="18" customHeight="1">
      <c r="B21" s="30"/>
      <c r="E21" s="25" t="s">
        <v>28</v>
      </c>
      <c r="I21" s="27" t="s">
        <v>25</v>
      </c>
      <c r="J21" s="25" t="s">
        <v>17</v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7" t="s">
        <v>30</v>
      </c>
      <c r="I23" s="27" t="s">
        <v>23</v>
      </c>
      <c r="J23" s="25" t="str">
        <f>IF('Rekapitulace stavby'!AN19="","",'Rekapitulace stavby'!AN19)</f>
        <v/>
      </c>
      <c r="L23" s="30"/>
    </row>
    <row r="24" spans="2:12" s="1" customFormat="1" ht="18" customHeight="1">
      <c r="B24" s="30"/>
      <c r="E24" s="25" t="str">
        <f>IF('Rekapitulace stavby'!E20="","",'Rekapitulace stavby'!E20)</f>
        <v xml:space="preserve"> </v>
      </c>
      <c r="I24" s="27" t="s">
        <v>25</v>
      </c>
      <c r="J24" s="25" t="str">
        <f>IF('Rekapitulace stavby'!AN20="","",'Rekapitulace stavby'!AN20)</f>
        <v/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7" t="s">
        <v>31</v>
      </c>
      <c r="L26" s="30"/>
    </row>
    <row r="27" spans="2:12" s="7" customFormat="1" ht="16.5" customHeight="1">
      <c r="B27" s="82"/>
      <c r="E27" s="318" t="s">
        <v>17</v>
      </c>
      <c r="F27" s="318"/>
      <c r="G27" s="318"/>
      <c r="H27" s="318"/>
      <c r="L27" s="82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47"/>
      <c r="E29" s="47"/>
      <c r="F29" s="47"/>
      <c r="G29" s="47"/>
      <c r="H29" s="47"/>
      <c r="I29" s="47"/>
      <c r="J29" s="47"/>
      <c r="K29" s="47"/>
      <c r="L29" s="30"/>
    </row>
    <row r="30" spans="2:12" s="1" customFormat="1" ht="25.35" customHeight="1">
      <c r="B30" s="30"/>
      <c r="D30" s="83" t="s">
        <v>33</v>
      </c>
      <c r="J30" s="59">
        <f>ROUND(J96, 2)</f>
        <v>0</v>
      </c>
      <c r="L30" s="30"/>
    </row>
    <row r="31" spans="2:12" s="1" customFormat="1" ht="6.95" customHeight="1">
      <c r="B31" s="30"/>
      <c r="D31" s="47"/>
      <c r="E31" s="47"/>
      <c r="F31" s="47"/>
      <c r="G31" s="47"/>
      <c r="H31" s="47"/>
      <c r="I31" s="47"/>
      <c r="J31" s="47"/>
      <c r="K31" s="47"/>
      <c r="L31" s="30"/>
    </row>
    <row r="32" spans="2:12" s="1" customFormat="1" ht="14.45" customHeight="1">
      <c r="B32" s="30"/>
      <c r="F32" s="84" t="s">
        <v>35</v>
      </c>
      <c r="I32" s="84" t="s">
        <v>34</v>
      </c>
      <c r="J32" s="84" t="s">
        <v>36</v>
      </c>
      <c r="L32" s="30"/>
    </row>
    <row r="33" spans="2:12" s="1" customFormat="1" ht="14.45" customHeight="1">
      <c r="B33" s="30"/>
      <c r="D33" s="85" t="s">
        <v>37</v>
      </c>
      <c r="E33" s="27" t="s">
        <v>38</v>
      </c>
      <c r="F33" s="86">
        <f>ROUND((SUM(BE96:BE590)),  2)</f>
        <v>0</v>
      </c>
      <c r="I33" s="87">
        <v>0.21</v>
      </c>
      <c r="J33" s="86">
        <f>ROUND(((SUM(BE96:BE590))*I33),  2)</f>
        <v>0</v>
      </c>
      <c r="L33" s="30"/>
    </row>
    <row r="34" spans="2:12" s="1" customFormat="1" ht="14.45" customHeight="1">
      <c r="B34" s="30"/>
      <c r="E34" s="27" t="s">
        <v>39</v>
      </c>
      <c r="F34" s="86">
        <f>ROUND((SUM(BF96:BF590)),  2)</f>
        <v>0</v>
      </c>
      <c r="I34" s="87">
        <v>0.15</v>
      </c>
      <c r="J34" s="86">
        <f>ROUND(((SUM(BF96:BF590))*I34),  2)</f>
        <v>0</v>
      </c>
      <c r="L34" s="30"/>
    </row>
    <row r="35" spans="2:12" s="1" customFormat="1" ht="14.45" hidden="1" customHeight="1">
      <c r="B35" s="30"/>
      <c r="E35" s="27" t="s">
        <v>40</v>
      </c>
      <c r="F35" s="86">
        <f>ROUND((SUM(BG96:BG590)),  2)</f>
        <v>0</v>
      </c>
      <c r="I35" s="87">
        <v>0.21</v>
      </c>
      <c r="J35" s="86">
        <f>0</f>
        <v>0</v>
      </c>
      <c r="L35" s="30"/>
    </row>
    <row r="36" spans="2:12" s="1" customFormat="1" ht="14.45" hidden="1" customHeight="1">
      <c r="B36" s="30"/>
      <c r="E36" s="27" t="s">
        <v>41</v>
      </c>
      <c r="F36" s="86">
        <f>ROUND((SUM(BH96:BH590)),  2)</f>
        <v>0</v>
      </c>
      <c r="I36" s="87">
        <v>0.15</v>
      </c>
      <c r="J36" s="86">
        <f>0</f>
        <v>0</v>
      </c>
      <c r="L36" s="30"/>
    </row>
    <row r="37" spans="2:12" s="1" customFormat="1" ht="14.45" hidden="1" customHeight="1">
      <c r="B37" s="30"/>
      <c r="E37" s="27" t="s">
        <v>42</v>
      </c>
      <c r="F37" s="86">
        <f>ROUND((SUM(BI96:BI590)),  2)</f>
        <v>0</v>
      </c>
      <c r="I37" s="87">
        <v>0</v>
      </c>
      <c r="J37" s="86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88"/>
      <c r="D39" s="89" t="s">
        <v>43</v>
      </c>
      <c r="E39" s="50"/>
      <c r="F39" s="50"/>
      <c r="G39" s="90" t="s">
        <v>44</v>
      </c>
      <c r="H39" s="91" t="s">
        <v>45</v>
      </c>
      <c r="I39" s="50"/>
      <c r="J39" s="92">
        <f>SUM(J30:J37)</f>
        <v>0</v>
      </c>
      <c r="K39" s="93"/>
      <c r="L39" s="30"/>
    </row>
    <row r="40" spans="2:12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0"/>
    </row>
    <row r="44" spans="2:12" s="1" customFormat="1" ht="6.95" customHeight="1"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30"/>
    </row>
    <row r="45" spans="2:12" s="1" customFormat="1" ht="24.95" customHeight="1">
      <c r="B45" s="30"/>
      <c r="C45" s="22" t="s">
        <v>84</v>
      </c>
      <c r="L45" s="30"/>
    </row>
    <row r="46" spans="2:12" s="1" customFormat="1" ht="6.95" customHeight="1">
      <c r="B46" s="30"/>
      <c r="L46" s="30"/>
    </row>
    <row r="47" spans="2:12" s="1" customFormat="1" ht="12" customHeight="1">
      <c r="B47" s="30"/>
      <c r="C47" s="27" t="s">
        <v>14</v>
      </c>
      <c r="L47" s="30"/>
    </row>
    <row r="48" spans="2:12" s="1" customFormat="1" ht="16.5" customHeight="1">
      <c r="B48" s="30"/>
      <c r="E48" s="352" t="str">
        <f>E7</f>
        <v>Stavební úpravy ZŠ Doubrava</v>
      </c>
      <c r="F48" s="353"/>
      <c r="G48" s="353"/>
      <c r="H48" s="353"/>
      <c r="L48" s="30"/>
    </row>
    <row r="49" spans="2:47" s="1" customFormat="1" ht="12" customHeight="1">
      <c r="B49" s="30"/>
      <c r="C49" s="27" t="s">
        <v>82</v>
      </c>
      <c r="L49" s="30"/>
    </row>
    <row r="50" spans="2:47" s="1" customFormat="1" ht="16.5" customHeight="1">
      <c r="B50" s="30"/>
      <c r="E50" s="345" t="str">
        <f>E9</f>
        <v>01 - Hygienické zázemí</v>
      </c>
      <c r="F50" s="347"/>
      <c r="G50" s="347"/>
      <c r="H50" s="347"/>
      <c r="L50" s="30"/>
    </row>
    <row r="51" spans="2:47" s="1" customFormat="1" ht="6.95" customHeight="1">
      <c r="B51" s="30"/>
      <c r="L51" s="30"/>
    </row>
    <row r="52" spans="2:47" s="1" customFormat="1" ht="12" customHeight="1">
      <c r="B52" s="30"/>
      <c r="C52" s="27" t="s">
        <v>19</v>
      </c>
      <c r="F52" s="25" t="str">
        <f>F12</f>
        <v xml:space="preserve"> </v>
      </c>
      <c r="I52" s="27" t="s">
        <v>21</v>
      </c>
      <c r="J52" s="46">
        <f>IF(J12="","",J12)</f>
        <v>45148</v>
      </c>
      <c r="L52" s="30"/>
    </row>
    <row r="53" spans="2:47" s="1" customFormat="1" ht="6.95" customHeight="1">
      <c r="B53" s="30"/>
      <c r="L53" s="30"/>
    </row>
    <row r="54" spans="2:47" s="1" customFormat="1" ht="15.2" customHeight="1">
      <c r="B54" s="30"/>
      <c r="C54" s="27" t="s">
        <v>22</v>
      </c>
      <c r="F54" s="25" t="str">
        <f>E15</f>
        <v>ZŠ Doubrava, příspěvková organizace</v>
      </c>
      <c r="I54" s="27" t="s">
        <v>27</v>
      </c>
      <c r="J54" s="28" t="str">
        <f>E21</f>
        <v>Ing.arch Pavel Malina</v>
      </c>
      <c r="L54" s="30"/>
    </row>
    <row r="55" spans="2:47" s="1" customFormat="1" ht="15.2" customHeight="1">
      <c r="B55" s="30"/>
      <c r="C55" s="27" t="s">
        <v>26</v>
      </c>
      <c r="F55" s="25" t="str">
        <f>IF(E18="","",E18)</f>
        <v xml:space="preserve"> </v>
      </c>
      <c r="I55" s="27" t="s">
        <v>30</v>
      </c>
      <c r="J55" s="28" t="str">
        <f>E24</f>
        <v xml:space="preserve"> </v>
      </c>
      <c r="L55" s="30"/>
    </row>
    <row r="56" spans="2:47" s="1" customFormat="1" ht="10.35" customHeight="1">
      <c r="B56" s="30"/>
      <c r="L56" s="30"/>
    </row>
    <row r="57" spans="2:47" s="1" customFormat="1" ht="29.25" customHeight="1">
      <c r="B57" s="30"/>
      <c r="C57" s="94" t="s">
        <v>85</v>
      </c>
      <c r="D57" s="88"/>
      <c r="E57" s="88"/>
      <c r="F57" s="88"/>
      <c r="G57" s="88"/>
      <c r="H57" s="88"/>
      <c r="I57" s="88"/>
      <c r="J57" s="95" t="s">
        <v>86</v>
      </c>
      <c r="K57" s="88"/>
      <c r="L57" s="30"/>
    </row>
    <row r="58" spans="2:47" s="1" customFormat="1" ht="10.35" customHeight="1">
      <c r="B58" s="30"/>
      <c r="L58" s="30"/>
    </row>
    <row r="59" spans="2:47" s="1" customFormat="1" ht="22.9" customHeight="1">
      <c r="B59" s="30"/>
      <c r="C59" s="96" t="s">
        <v>65</v>
      </c>
      <c r="J59" s="59">
        <f>J96</f>
        <v>0</v>
      </c>
      <c r="L59" s="30"/>
      <c r="AU59" s="18" t="s">
        <v>87</v>
      </c>
    </row>
    <row r="60" spans="2:47" s="8" customFormat="1" ht="24.95" customHeight="1">
      <c r="B60" s="97"/>
      <c r="D60" s="98" t="s">
        <v>88</v>
      </c>
      <c r="E60" s="99"/>
      <c r="F60" s="99"/>
      <c r="G60" s="99"/>
      <c r="H60" s="99"/>
      <c r="I60" s="99"/>
      <c r="J60" s="100">
        <f>J97</f>
        <v>0</v>
      </c>
      <c r="L60" s="97"/>
    </row>
    <row r="61" spans="2:47" s="9" customFormat="1" ht="19.899999999999999" customHeight="1">
      <c r="B61" s="101"/>
      <c r="D61" s="102" t="s">
        <v>89</v>
      </c>
      <c r="E61" s="103"/>
      <c r="F61" s="103"/>
      <c r="G61" s="103"/>
      <c r="H61" s="103"/>
      <c r="I61" s="103"/>
      <c r="J61" s="104">
        <f>J98</f>
        <v>0</v>
      </c>
      <c r="L61" s="101"/>
    </row>
    <row r="62" spans="2:47" s="9" customFormat="1" ht="19.899999999999999" customHeight="1">
      <c r="B62" s="101"/>
      <c r="D62" s="102" t="s">
        <v>90</v>
      </c>
      <c r="E62" s="103"/>
      <c r="F62" s="103"/>
      <c r="G62" s="103"/>
      <c r="H62" s="103"/>
      <c r="I62" s="103"/>
      <c r="J62" s="104">
        <f>J116</f>
        <v>0</v>
      </c>
      <c r="L62" s="101"/>
    </row>
    <row r="63" spans="2:47" s="9" customFormat="1" ht="19.899999999999999" customHeight="1">
      <c r="B63" s="101"/>
      <c r="D63" s="102" t="s">
        <v>91</v>
      </c>
      <c r="E63" s="103"/>
      <c r="F63" s="103"/>
      <c r="G63" s="103"/>
      <c r="H63" s="103"/>
      <c r="I63" s="103"/>
      <c r="J63" s="104">
        <f>J174</f>
        <v>0</v>
      </c>
      <c r="L63" s="101"/>
    </row>
    <row r="64" spans="2:47" s="9" customFormat="1" ht="19.899999999999999" customHeight="1">
      <c r="B64" s="101"/>
      <c r="D64" s="102" t="s">
        <v>92</v>
      </c>
      <c r="E64" s="103"/>
      <c r="F64" s="103"/>
      <c r="G64" s="103"/>
      <c r="H64" s="103"/>
      <c r="I64" s="103"/>
      <c r="J64" s="104">
        <f>J248</f>
        <v>0</v>
      </c>
      <c r="L64" s="101"/>
    </row>
    <row r="65" spans="2:12" s="9" customFormat="1" ht="19.899999999999999" customHeight="1">
      <c r="B65" s="101"/>
      <c r="D65" s="102" t="s">
        <v>93</v>
      </c>
      <c r="E65" s="103"/>
      <c r="F65" s="103"/>
      <c r="G65" s="103"/>
      <c r="H65" s="103"/>
      <c r="I65" s="103"/>
      <c r="J65" s="104">
        <f>J259</f>
        <v>0</v>
      </c>
      <c r="L65" s="101"/>
    </row>
    <row r="66" spans="2:12" s="8" customFormat="1" ht="24.95" customHeight="1">
      <c r="B66" s="97"/>
      <c r="D66" s="98" t="s">
        <v>94</v>
      </c>
      <c r="E66" s="99"/>
      <c r="F66" s="99"/>
      <c r="G66" s="99"/>
      <c r="H66" s="99"/>
      <c r="I66" s="99"/>
      <c r="J66" s="100">
        <f>J262</f>
        <v>0</v>
      </c>
      <c r="L66" s="97"/>
    </row>
    <row r="67" spans="2:12" s="9" customFormat="1" ht="19.899999999999999" customHeight="1">
      <c r="B67" s="101"/>
      <c r="D67" s="102" t="s">
        <v>95</v>
      </c>
      <c r="E67" s="103"/>
      <c r="F67" s="103"/>
      <c r="G67" s="103"/>
      <c r="H67" s="103"/>
      <c r="I67" s="103"/>
      <c r="J67" s="104">
        <f>J263</f>
        <v>0</v>
      </c>
      <c r="L67" s="101"/>
    </row>
    <row r="68" spans="2:12" s="9" customFormat="1" ht="19.899999999999999" customHeight="1">
      <c r="B68" s="101"/>
      <c r="D68" s="102" t="s">
        <v>96</v>
      </c>
      <c r="E68" s="103"/>
      <c r="F68" s="103"/>
      <c r="G68" s="103"/>
      <c r="H68" s="103"/>
      <c r="I68" s="103"/>
      <c r="J68" s="104">
        <f>J301</f>
        <v>0</v>
      </c>
      <c r="L68" s="101"/>
    </row>
    <row r="69" spans="2:12" s="9" customFormat="1" ht="19.899999999999999" customHeight="1">
      <c r="B69" s="101"/>
      <c r="D69" s="102" t="s">
        <v>97</v>
      </c>
      <c r="E69" s="103"/>
      <c r="F69" s="103"/>
      <c r="G69" s="103"/>
      <c r="H69" s="103"/>
      <c r="I69" s="103"/>
      <c r="J69" s="104">
        <f>J408</f>
        <v>0</v>
      </c>
      <c r="L69" s="101"/>
    </row>
    <row r="70" spans="2:12" s="9" customFormat="1" ht="19.899999999999999" customHeight="1">
      <c r="B70" s="101"/>
      <c r="D70" s="102" t="s">
        <v>98</v>
      </c>
      <c r="E70" s="103"/>
      <c r="F70" s="103"/>
      <c r="G70" s="103"/>
      <c r="H70" s="103"/>
      <c r="I70" s="103"/>
      <c r="J70" s="104">
        <f>J426</f>
        <v>0</v>
      </c>
      <c r="L70" s="101"/>
    </row>
    <row r="71" spans="2:12" s="9" customFormat="1" ht="19.899999999999999" customHeight="1">
      <c r="B71" s="101"/>
      <c r="D71" s="102" t="s">
        <v>99</v>
      </c>
      <c r="E71" s="103"/>
      <c r="F71" s="103"/>
      <c r="G71" s="103"/>
      <c r="H71" s="103"/>
      <c r="I71" s="103"/>
      <c r="J71" s="104">
        <f>J461</f>
        <v>0</v>
      </c>
      <c r="L71" s="101"/>
    </row>
    <row r="72" spans="2:12" s="9" customFormat="1" ht="19.899999999999999" customHeight="1">
      <c r="B72" s="101"/>
      <c r="D72" s="102" t="s">
        <v>100</v>
      </c>
      <c r="E72" s="103"/>
      <c r="F72" s="103"/>
      <c r="G72" s="103"/>
      <c r="H72" s="103"/>
      <c r="I72" s="103"/>
      <c r="J72" s="104">
        <f>J482</f>
        <v>0</v>
      </c>
      <c r="L72" s="101"/>
    </row>
    <row r="73" spans="2:12" s="9" customFormat="1" ht="19.899999999999999" customHeight="1">
      <c r="B73" s="101"/>
      <c r="D73" s="102" t="s">
        <v>101</v>
      </c>
      <c r="E73" s="103"/>
      <c r="F73" s="103"/>
      <c r="G73" s="103"/>
      <c r="H73" s="103"/>
      <c r="I73" s="103"/>
      <c r="J73" s="104">
        <f>J515</f>
        <v>0</v>
      </c>
      <c r="L73" s="101"/>
    </row>
    <row r="74" spans="2:12" s="9" customFormat="1" ht="19.899999999999999" customHeight="1">
      <c r="B74" s="101"/>
      <c r="D74" s="102" t="s">
        <v>102</v>
      </c>
      <c r="E74" s="103"/>
      <c r="F74" s="103"/>
      <c r="G74" s="103"/>
      <c r="H74" s="103"/>
      <c r="I74" s="103"/>
      <c r="J74" s="104">
        <f>J540</f>
        <v>0</v>
      </c>
      <c r="L74" s="101"/>
    </row>
    <row r="75" spans="2:12" s="9" customFormat="1" ht="19.899999999999999" customHeight="1">
      <c r="B75" s="101"/>
      <c r="D75" s="102" t="s">
        <v>103</v>
      </c>
      <c r="E75" s="103"/>
      <c r="F75" s="103"/>
      <c r="G75" s="103"/>
      <c r="H75" s="103"/>
      <c r="I75" s="103"/>
      <c r="J75" s="104">
        <f>J556</f>
        <v>0</v>
      </c>
      <c r="L75" s="101"/>
    </row>
    <row r="76" spans="2:12" s="8" customFormat="1" ht="24.95" customHeight="1">
      <c r="B76" s="97"/>
      <c r="D76" s="98" t="s">
        <v>104</v>
      </c>
      <c r="E76" s="99"/>
      <c r="F76" s="99"/>
      <c r="G76" s="99"/>
      <c r="H76" s="99"/>
      <c r="I76" s="99"/>
      <c r="J76" s="100">
        <f>J588</f>
        <v>0</v>
      </c>
      <c r="L76" s="97"/>
    </row>
    <row r="77" spans="2:12" s="1" customFormat="1" ht="21.75" customHeight="1">
      <c r="B77" s="30"/>
      <c r="L77" s="30"/>
    </row>
    <row r="78" spans="2:12" s="1" customFormat="1" ht="6.95" customHeight="1"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30"/>
    </row>
    <row r="82" spans="2:63" s="1" customFormat="1" ht="6.95" customHeight="1">
      <c r="B82" s="252"/>
      <c r="C82" s="253"/>
      <c r="D82" s="253"/>
      <c r="E82" s="253"/>
      <c r="F82" s="253"/>
      <c r="G82" s="253"/>
      <c r="H82" s="253"/>
      <c r="I82" s="253"/>
      <c r="J82" s="253"/>
      <c r="K82" s="254"/>
      <c r="L82" s="235"/>
    </row>
    <row r="83" spans="2:63" s="1" customFormat="1" ht="24.95" customHeight="1">
      <c r="B83" s="255"/>
      <c r="C83" s="256" t="s">
        <v>105</v>
      </c>
      <c r="D83" s="235"/>
      <c r="E83" s="235"/>
      <c r="F83" s="235"/>
      <c r="G83" s="235"/>
      <c r="H83" s="235"/>
      <c r="I83" s="235"/>
      <c r="J83" s="235"/>
      <c r="K83" s="257"/>
      <c r="L83" s="235"/>
    </row>
    <row r="84" spans="2:63" s="1" customFormat="1" ht="6.95" customHeight="1">
      <c r="B84" s="255"/>
      <c r="C84" s="235"/>
      <c r="D84" s="235"/>
      <c r="E84" s="235"/>
      <c r="F84" s="235"/>
      <c r="G84" s="235"/>
      <c r="H84" s="235"/>
      <c r="I84" s="235"/>
      <c r="J84" s="235"/>
      <c r="K84" s="257"/>
      <c r="L84" s="235"/>
    </row>
    <row r="85" spans="2:63" s="1" customFormat="1" ht="12" customHeight="1">
      <c r="B85" s="255"/>
      <c r="C85" s="258" t="s">
        <v>14</v>
      </c>
      <c r="D85" s="235"/>
      <c r="E85" s="235"/>
      <c r="F85" s="235"/>
      <c r="G85" s="235"/>
      <c r="H85" s="235"/>
      <c r="I85" s="235"/>
      <c r="J85" s="235"/>
      <c r="K85" s="257"/>
      <c r="L85" s="235"/>
    </row>
    <row r="86" spans="2:63" s="1" customFormat="1" ht="16.5" customHeight="1">
      <c r="B86" s="255"/>
      <c r="C86" s="235"/>
      <c r="D86" s="235"/>
      <c r="E86" s="348" t="str">
        <f>E7</f>
        <v>Stavební úpravy ZŠ Doubrava</v>
      </c>
      <c r="F86" s="349"/>
      <c r="G86" s="349"/>
      <c r="H86" s="349"/>
      <c r="I86" s="235"/>
      <c r="J86" s="235"/>
      <c r="K86" s="257"/>
      <c r="L86" s="235"/>
    </row>
    <row r="87" spans="2:63" s="1" customFormat="1" ht="12" customHeight="1">
      <c r="B87" s="255"/>
      <c r="C87" s="258" t="s">
        <v>82</v>
      </c>
      <c r="D87" s="235"/>
      <c r="E87" s="235"/>
      <c r="F87" s="235"/>
      <c r="G87" s="235"/>
      <c r="H87" s="235"/>
      <c r="I87" s="235"/>
      <c r="J87" s="235"/>
      <c r="K87" s="257"/>
      <c r="L87" s="235"/>
    </row>
    <row r="88" spans="2:63" s="1" customFormat="1" ht="16.5" customHeight="1">
      <c r="B88" s="255"/>
      <c r="C88" s="235"/>
      <c r="D88" s="235"/>
      <c r="E88" s="350" t="str">
        <f>E9</f>
        <v>01 - Hygienické zázemí</v>
      </c>
      <c r="F88" s="351"/>
      <c r="G88" s="351"/>
      <c r="H88" s="351"/>
      <c r="I88" s="235"/>
      <c r="J88" s="235"/>
      <c r="K88" s="257"/>
      <c r="L88" s="235"/>
    </row>
    <row r="89" spans="2:63" s="1" customFormat="1" ht="6.95" customHeight="1">
      <c r="B89" s="255"/>
      <c r="C89" s="235"/>
      <c r="D89" s="235"/>
      <c r="E89" s="235"/>
      <c r="F89" s="235"/>
      <c r="G89" s="235"/>
      <c r="H89" s="235"/>
      <c r="I89" s="235"/>
      <c r="J89" s="235"/>
      <c r="K89" s="257"/>
      <c r="L89" s="235"/>
    </row>
    <row r="90" spans="2:63" s="1" customFormat="1" ht="12" customHeight="1">
      <c r="B90" s="255"/>
      <c r="C90" s="258" t="s">
        <v>19</v>
      </c>
      <c r="D90" s="235"/>
      <c r="E90" s="235"/>
      <c r="F90" s="259" t="str">
        <f>F12</f>
        <v xml:space="preserve"> </v>
      </c>
      <c r="G90" s="235"/>
      <c r="H90" s="235"/>
      <c r="I90" s="258" t="s">
        <v>21</v>
      </c>
      <c r="J90" s="260">
        <f>IF(J12="","",J12)</f>
        <v>45148</v>
      </c>
      <c r="K90" s="257"/>
      <c r="L90" s="235"/>
    </row>
    <row r="91" spans="2:63" s="1" customFormat="1" ht="6.95" customHeight="1">
      <c r="B91" s="255"/>
      <c r="C91" s="235"/>
      <c r="D91" s="235"/>
      <c r="E91" s="235"/>
      <c r="F91" s="235"/>
      <c r="G91" s="235"/>
      <c r="H91" s="235"/>
      <c r="I91" s="235"/>
      <c r="J91" s="235"/>
      <c r="K91" s="257"/>
      <c r="L91" s="235"/>
    </row>
    <row r="92" spans="2:63" s="1" customFormat="1" ht="15.2" customHeight="1">
      <c r="B92" s="255"/>
      <c r="C92" s="258" t="s">
        <v>22</v>
      </c>
      <c r="D92" s="235"/>
      <c r="E92" s="235"/>
      <c r="F92" s="259" t="str">
        <f>E15</f>
        <v>ZŠ Doubrava, příspěvková organizace</v>
      </c>
      <c r="G92" s="235"/>
      <c r="H92" s="235"/>
      <c r="I92" s="258" t="s">
        <v>27</v>
      </c>
      <c r="J92" s="261" t="str">
        <f>E21</f>
        <v>Ing.arch Pavel Malina</v>
      </c>
      <c r="K92" s="257"/>
      <c r="L92" s="235"/>
    </row>
    <row r="93" spans="2:63" s="1" customFormat="1" ht="15.2" customHeight="1">
      <c r="B93" s="255"/>
      <c r="C93" s="258" t="s">
        <v>26</v>
      </c>
      <c r="D93" s="235"/>
      <c r="E93" s="235"/>
      <c r="F93" s="259" t="str">
        <f>IF(E18="","",E18)</f>
        <v xml:space="preserve"> </v>
      </c>
      <c r="G93" s="235"/>
      <c r="H93" s="235"/>
      <c r="I93" s="258" t="s">
        <v>30</v>
      </c>
      <c r="J93" s="261" t="str">
        <f>E24</f>
        <v xml:space="preserve"> </v>
      </c>
      <c r="K93" s="257"/>
      <c r="L93" s="235"/>
    </row>
    <row r="94" spans="2:63" s="1" customFormat="1" ht="10.35" customHeight="1">
      <c r="B94" s="255"/>
      <c r="C94" s="235"/>
      <c r="D94" s="235"/>
      <c r="E94" s="235"/>
      <c r="F94" s="235"/>
      <c r="G94" s="235"/>
      <c r="H94" s="235"/>
      <c r="I94" s="235"/>
      <c r="J94" s="235"/>
      <c r="K94" s="257"/>
      <c r="L94" s="235"/>
    </row>
    <row r="95" spans="2:63" s="10" customFormat="1" ht="29.25" customHeight="1">
      <c r="B95" s="262"/>
      <c r="C95" s="105" t="s">
        <v>106</v>
      </c>
      <c r="D95" s="106" t="s">
        <v>52</v>
      </c>
      <c r="E95" s="106" t="s">
        <v>48</v>
      </c>
      <c r="F95" s="106" t="s">
        <v>49</v>
      </c>
      <c r="G95" s="106" t="s">
        <v>107</v>
      </c>
      <c r="H95" s="106" t="s">
        <v>108</v>
      </c>
      <c r="I95" s="106" t="s">
        <v>109</v>
      </c>
      <c r="J95" s="106" t="s">
        <v>86</v>
      </c>
      <c r="K95" s="263" t="s">
        <v>110</v>
      </c>
      <c r="L95" s="246"/>
      <c r="M95" s="52" t="s">
        <v>17</v>
      </c>
      <c r="N95" s="53" t="s">
        <v>37</v>
      </c>
      <c r="O95" s="53" t="s">
        <v>111</v>
      </c>
      <c r="P95" s="53" t="s">
        <v>112</v>
      </c>
      <c r="Q95" s="53" t="s">
        <v>113</v>
      </c>
      <c r="R95" s="53" t="s">
        <v>114</v>
      </c>
      <c r="S95" s="53" t="s">
        <v>115</v>
      </c>
      <c r="T95" s="54" t="s">
        <v>116</v>
      </c>
    </row>
    <row r="96" spans="2:63" s="1" customFormat="1" ht="22.9" customHeight="1">
      <c r="B96" s="255"/>
      <c r="C96" s="264" t="s">
        <v>117</v>
      </c>
      <c r="D96" s="235"/>
      <c r="E96" s="235"/>
      <c r="F96" s="235"/>
      <c r="G96" s="235"/>
      <c r="H96" s="235"/>
      <c r="I96" s="235"/>
      <c r="J96" s="265">
        <f>BK96</f>
        <v>0</v>
      </c>
      <c r="K96" s="257"/>
      <c r="L96" s="235"/>
      <c r="M96" s="55"/>
      <c r="N96" s="47"/>
      <c r="O96" s="47"/>
      <c r="P96" s="107">
        <f>P97+P262+P588</f>
        <v>195.91930300000001</v>
      </c>
      <c r="Q96" s="47"/>
      <c r="R96" s="107">
        <f>R97+R262+R588</f>
        <v>2.7531073999999993</v>
      </c>
      <c r="S96" s="47"/>
      <c r="T96" s="108">
        <f>T97+T262+T588</f>
        <v>7.5154229999999993</v>
      </c>
      <c r="AT96" s="18" t="s">
        <v>66</v>
      </c>
      <c r="AU96" s="18" t="s">
        <v>87</v>
      </c>
      <c r="BK96" s="109">
        <f>BK97+BK262+BK588</f>
        <v>0</v>
      </c>
    </row>
    <row r="97" spans="2:65" s="11" customFormat="1" ht="25.9" customHeight="1">
      <c r="B97" s="266"/>
      <c r="C97" s="234"/>
      <c r="D97" s="267" t="s">
        <v>66</v>
      </c>
      <c r="E97" s="268" t="s">
        <v>118</v>
      </c>
      <c r="F97" s="268" t="s">
        <v>119</v>
      </c>
      <c r="G97" s="234"/>
      <c r="H97" s="234"/>
      <c r="I97" s="234"/>
      <c r="J97" s="269">
        <f>BK97</f>
        <v>0</v>
      </c>
      <c r="K97" s="270"/>
      <c r="L97" s="234"/>
      <c r="M97" s="111"/>
      <c r="P97" s="112">
        <f>P98+P116+P174+P248+P259</f>
        <v>107.80694700000001</v>
      </c>
      <c r="R97" s="112">
        <f>R98+R116+R174+R248+R259</f>
        <v>1.4397543999999998</v>
      </c>
      <c r="T97" s="113">
        <f>T98+T116+T174+T248+T259</f>
        <v>7.2528919999999992</v>
      </c>
      <c r="AR97" s="110" t="s">
        <v>75</v>
      </c>
      <c r="AT97" s="114" t="s">
        <v>66</v>
      </c>
      <c r="AU97" s="114" t="s">
        <v>67</v>
      </c>
      <c r="AY97" s="110" t="s">
        <v>120</v>
      </c>
      <c r="BK97" s="115">
        <f>BK98+BK116+BK174+BK248+BK259</f>
        <v>0</v>
      </c>
    </row>
    <row r="98" spans="2:65" s="11" customFormat="1" ht="22.9" customHeight="1">
      <c r="B98" s="266"/>
      <c r="C98" s="234"/>
      <c r="D98" s="267" t="s">
        <v>66</v>
      </c>
      <c r="E98" s="271" t="s">
        <v>121</v>
      </c>
      <c r="F98" s="271" t="s">
        <v>122</v>
      </c>
      <c r="G98" s="234"/>
      <c r="H98" s="234"/>
      <c r="I98" s="234"/>
      <c r="J98" s="272">
        <f>BK98</f>
        <v>0</v>
      </c>
      <c r="K98" s="270"/>
      <c r="L98" s="234"/>
      <c r="M98" s="111"/>
      <c r="P98" s="112">
        <f>SUM(P99:P115)</f>
        <v>5.6104640000000003</v>
      </c>
      <c r="R98" s="112">
        <f>SUM(R99:R115)</f>
        <v>0.60778350000000003</v>
      </c>
      <c r="T98" s="113">
        <f>SUM(T99:T115)</f>
        <v>0</v>
      </c>
      <c r="AR98" s="110" t="s">
        <v>75</v>
      </c>
      <c r="AT98" s="114" t="s">
        <v>66</v>
      </c>
      <c r="AU98" s="114" t="s">
        <v>75</v>
      </c>
      <c r="AY98" s="110" t="s">
        <v>120</v>
      </c>
      <c r="BK98" s="115">
        <f>SUM(BK99:BK115)</f>
        <v>0</v>
      </c>
    </row>
    <row r="99" spans="2:65" s="1" customFormat="1" ht="24.2" customHeight="1">
      <c r="B99" s="255"/>
      <c r="C99" s="116" t="s">
        <v>75</v>
      </c>
      <c r="D99" s="116" t="s">
        <v>123</v>
      </c>
      <c r="E99" s="117" t="s">
        <v>124</v>
      </c>
      <c r="F99" s="118" t="s">
        <v>125</v>
      </c>
      <c r="G99" s="119" t="s">
        <v>126</v>
      </c>
      <c r="H99" s="120">
        <v>1</v>
      </c>
      <c r="I99" s="313"/>
      <c r="J99" s="121">
        <f>ROUND(I99*H99,2)</f>
        <v>0</v>
      </c>
      <c r="K99" s="273" t="s">
        <v>127</v>
      </c>
      <c r="L99" s="235"/>
      <c r="M99" s="122" t="s">
        <v>17</v>
      </c>
      <c r="N99" s="123" t="s">
        <v>38</v>
      </c>
      <c r="O99" s="124">
        <v>0.159</v>
      </c>
      <c r="P99" s="124">
        <f>O99*H99</f>
        <v>0.159</v>
      </c>
      <c r="Q99" s="124">
        <v>2.0209999999999999E-2</v>
      </c>
      <c r="R99" s="124">
        <f>Q99*H99</f>
        <v>2.0209999999999999E-2</v>
      </c>
      <c r="S99" s="124">
        <v>0</v>
      </c>
      <c r="T99" s="125">
        <f>S99*H99</f>
        <v>0</v>
      </c>
      <c r="AR99" s="126" t="s">
        <v>128</v>
      </c>
      <c r="AT99" s="126" t="s">
        <v>123</v>
      </c>
      <c r="AU99" s="126" t="s">
        <v>77</v>
      </c>
      <c r="AY99" s="18" t="s">
        <v>120</v>
      </c>
      <c r="BE99" s="127">
        <f>IF(N99="základní",J99,0)</f>
        <v>0</v>
      </c>
      <c r="BF99" s="127">
        <f>IF(N99="snížená",J99,0)</f>
        <v>0</v>
      </c>
      <c r="BG99" s="127">
        <f>IF(N99="zákl. přenesená",J99,0)</f>
        <v>0</v>
      </c>
      <c r="BH99" s="127">
        <f>IF(N99="sníž. přenesená",J99,0)</f>
        <v>0</v>
      </c>
      <c r="BI99" s="127">
        <f>IF(N99="nulová",J99,0)</f>
        <v>0</v>
      </c>
      <c r="BJ99" s="18" t="s">
        <v>75</v>
      </c>
      <c r="BK99" s="127">
        <f>ROUND(I99*H99,2)</f>
        <v>0</v>
      </c>
      <c r="BL99" s="18" t="s">
        <v>128</v>
      </c>
      <c r="BM99" s="126" t="s">
        <v>129</v>
      </c>
    </row>
    <row r="100" spans="2:65" s="1" customFormat="1">
      <c r="B100" s="255"/>
      <c r="C100" s="235"/>
      <c r="D100" s="274" t="s">
        <v>130</v>
      </c>
      <c r="E100" s="235"/>
      <c r="F100" s="275" t="s">
        <v>131</v>
      </c>
      <c r="G100" s="235"/>
      <c r="H100" s="235"/>
      <c r="I100" s="235"/>
      <c r="J100" s="235"/>
      <c r="K100" s="257"/>
      <c r="L100" s="235"/>
      <c r="M100" s="128"/>
      <c r="T100" s="49"/>
      <c r="AT100" s="18" t="s">
        <v>130</v>
      </c>
      <c r="AU100" s="18" t="s">
        <v>77</v>
      </c>
    </row>
    <row r="101" spans="2:65" s="12" customFormat="1">
      <c r="B101" s="276"/>
      <c r="C101" s="247"/>
      <c r="D101" s="277" t="s">
        <v>132</v>
      </c>
      <c r="E101" s="278" t="s">
        <v>17</v>
      </c>
      <c r="F101" s="279" t="s">
        <v>133</v>
      </c>
      <c r="G101" s="247"/>
      <c r="H101" s="278" t="s">
        <v>17</v>
      </c>
      <c r="I101" s="247"/>
      <c r="J101" s="247"/>
      <c r="K101" s="280"/>
      <c r="L101" s="247"/>
      <c r="M101" s="130"/>
      <c r="T101" s="131"/>
      <c r="AT101" s="129" t="s">
        <v>132</v>
      </c>
      <c r="AU101" s="129" t="s">
        <v>77</v>
      </c>
      <c r="AV101" s="12" t="s">
        <v>75</v>
      </c>
      <c r="AW101" s="12" t="s">
        <v>29</v>
      </c>
      <c r="AX101" s="12" t="s">
        <v>67</v>
      </c>
      <c r="AY101" s="129" t="s">
        <v>120</v>
      </c>
    </row>
    <row r="102" spans="2:65" s="13" customFormat="1">
      <c r="B102" s="281"/>
      <c r="C102" s="248"/>
      <c r="D102" s="277" t="s">
        <v>132</v>
      </c>
      <c r="E102" s="282" t="s">
        <v>17</v>
      </c>
      <c r="F102" s="283" t="s">
        <v>75</v>
      </c>
      <c r="G102" s="248"/>
      <c r="H102" s="284">
        <v>1</v>
      </c>
      <c r="I102" s="248"/>
      <c r="J102" s="248"/>
      <c r="K102" s="285"/>
      <c r="L102" s="248"/>
      <c r="M102" s="133"/>
      <c r="T102" s="134"/>
      <c r="AT102" s="132" t="s">
        <v>132</v>
      </c>
      <c r="AU102" s="132" t="s">
        <v>77</v>
      </c>
      <c r="AV102" s="13" t="s">
        <v>77</v>
      </c>
      <c r="AW102" s="13" t="s">
        <v>29</v>
      </c>
      <c r="AX102" s="13" t="s">
        <v>67</v>
      </c>
      <c r="AY102" s="132" t="s">
        <v>120</v>
      </c>
    </row>
    <row r="103" spans="2:65" s="14" customFormat="1">
      <c r="B103" s="286"/>
      <c r="C103" s="249"/>
      <c r="D103" s="277" t="s">
        <v>132</v>
      </c>
      <c r="E103" s="287" t="s">
        <v>17</v>
      </c>
      <c r="F103" s="288" t="s">
        <v>134</v>
      </c>
      <c r="G103" s="249"/>
      <c r="H103" s="289">
        <v>1</v>
      </c>
      <c r="I103" s="249"/>
      <c r="J103" s="249"/>
      <c r="K103" s="290"/>
      <c r="L103" s="249"/>
      <c r="M103" s="136"/>
      <c r="T103" s="137"/>
      <c r="AT103" s="135" t="s">
        <v>132</v>
      </c>
      <c r="AU103" s="135" t="s">
        <v>77</v>
      </c>
      <c r="AV103" s="14" t="s">
        <v>128</v>
      </c>
      <c r="AW103" s="14" t="s">
        <v>29</v>
      </c>
      <c r="AX103" s="14" t="s">
        <v>75</v>
      </c>
      <c r="AY103" s="135" t="s">
        <v>120</v>
      </c>
    </row>
    <row r="104" spans="2:65" s="1" customFormat="1" ht="24.2" customHeight="1">
      <c r="B104" s="255"/>
      <c r="C104" s="116" t="s">
        <v>77</v>
      </c>
      <c r="D104" s="116" t="s">
        <v>123</v>
      </c>
      <c r="E104" s="117" t="s">
        <v>135</v>
      </c>
      <c r="F104" s="118" t="s">
        <v>136</v>
      </c>
      <c r="G104" s="119" t="s">
        <v>137</v>
      </c>
      <c r="H104" s="120">
        <v>8.4260000000000002</v>
      </c>
      <c r="I104" s="313"/>
      <c r="J104" s="121">
        <f>ROUND(I104*H104,2)</f>
        <v>0</v>
      </c>
      <c r="K104" s="273" t="s">
        <v>127</v>
      </c>
      <c r="L104" s="235"/>
      <c r="M104" s="122" t="s">
        <v>17</v>
      </c>
      <c r="N104" s="123" t="s">
        <v>38</v>
      </c>
      <c r="O104" s="124">
        <v>0.51400000000000001</v>
      </c>
      <c r="P104" s="124">
        <f>O104*H104</f>
        <v>4.3309639999999998</v>
      </c>
      <c r="Q104" s="124">
        <v>5.2499999999999998E-2</v>
      </c>
      <c r="R104" s="124">
        <f>Q104*H104</f>
        <v>0.44236500000000001</v>
      </c>
      <c r="S104" s="124">
        <v>0</v>
      </c>
      <c r="T104" s="125">
        <f>S104*H104</f>
        <v>0</v>
      </c>
      <c r="AR104" s="126" t="s">
        <v>128</v>
      </c>
      <c r="AT104" s="126" t="s">
        <v>123</v>
      </c>
      <c r="AU104" s="126" t="s">
        <v>77</v>
      </c>
      <c r="AY104" s="18" t="s">
        <v>120</v>
      </c>
      <c r="BE104" s="127">
        <f>IF(N104="základní",J104,0)</f>
        <v>0</v>
      </c>
      <c r="BF104" s="127">
        <f>IF(N104="snížená",J104,0)</f>
        <v>0</v>
      </c>
      <c r="BG104" s="127">
        <f>IF(N104="zákl. přenesená",J104,0)</f>
        <v>0</v>
      </c>
      <c r="BH104" s="127">
        <f>IF(N104="sníž. přenesená",J104,0)</f>
        <v>0</v>
      </c>
      <c r="BI104" s="127">
        <f>IF(N104="nulová",J104,0)</f>
        <v>0</v>
      </c>
      <c r="BJ104" s="18" t="s">
        <v>75</v>
      </c>
      <c r="BK104" s="127">
        <f>ROUND(I104*H104,2)</f>
        <v>0</v>
      </c>
      <c r="BL104" s="18" t="s">
        <v>128</v>
      </c>
      <c r="BM104" s="126" t="s">
        <v>138</v>
      </c>
    </row>
    <row r="105" spans="2:65" s="1" customFormat="1">
      <c r="B105" s="255"/>
      <c r="C105" s="235"/>
      <c r="D105" s="274" t="s">
        <v>130</v>
      </c>
      <c r="E105" s="235"/>
      <c r="F105" s="275" t="s">
        <v>139</v>
      </c>
      <c r="G105" s="235"/>
      <c r="H105" s="235"/>
      <c r="I105" s="235"/>
      <c r="J105" s="235"/>
      <c r="K105" s="257"/>
      <c r="L105" s="235"/>
      <c r="M105" s="128"/>
      <c r="T105" s="49"/>
      <c r="AT105" s="18" t="s">
        <v>130</v>
      </c>
      <c r="AU105" s="18" t="s">
        <v>77</v>
      </c>
    </row>
    <row r="106" spans="2:65" s="12" customFormat="1">
      <c r="B106" s="276"/>
      <c r="C106" s="247"/>
      <c r="D106" s="277" t="s">
        <v>132</v>
      </c>
      <c r="E106" s="278" t="s">
        <v>17</v>
      </c>
      <c r="F106" s="279" t="s">
        <v>133</v>
      </c>
      <c r="G106" s="247"/>
      <c r="H106" s="278" t="s">
        <v>17</v>
      </c>
      <c r="I106" s="247"/>
      <c r="J106" s="247"/>
      <c r="K106" s="280"/>
      <c r="L106" s="247"/>
      <c r="M106" s="130"/>
      <c r="T106" s="131"/>
      <c r="AT106" s="129" t="s">
        <v>132</v>
      </c>
      <c r="AU106" s="129" t="s">
        <v>77</v>
      </c>
      <c r="AV106" s="12" t="s">
        <v>75</v>
      </c>
      <c r="AW106" s="12" t="s">
        <v>29</v>
      </c>
      <c r="AX106" s="12" t="s">
        <v>67</v>
      </c>
      <c r="AY106" s="129" t="s">
        <v>120</v>
      </c>
    </row>
    <row r="107" spans="2:65" s="13" customFormat="1">
      <c r="B107" s="281"/>
      <c r="C107" s="248"/>
      <c r="D107" s="277" t="s">
        <v>132</v>
      </c>
      <c r="E107" s="282" t="s">
        <v>17</v>
      </c>
      <c r="F107" s="283" t="s">
        <v>140</v>
      </c>
      <c r="G107" s="248"/>
      <c r="H107" s="284">
        <v>7.3019999999999996</v>
      </c>
      <c r="I107" s="248"/>
      <c r="J107" s="248"/>
      <c r="K107" s="285"/>
      <c r="L107" s="248"/>
      <c r="M107" s="133"/>
      <c r="T107" s="134"/>
      <c r="AT107" s="132" t="s">
        <v>132</v>
      </c>
      <c r="AU107" s="132" t="s">
        <v>77</v>
      </c>
      <c r="AV107" s="13" t="s">
        <v>77</v>
      </c>
      <c r="AW107" s="13" t="s">
        <v>29</v>
      </c>
      <c r="AX107" s="13" t="s">
        <v>67</v>
      </c>
      <c r="AY107" s="132" t="s">
        <v>120</v>
      </c>
    </row>
    <row r="108" spans="2:65" s="13" customFormat="1">
      <c r="B108" s="281"/>
      <c r="C108" s="248"/>
      <c r="D108" s="277" t="s">
        <v>132</v>
      </c>
      <c r="E108" s="282" t="s">
        <v>17</v>
      </c>
      <c r="F108" s="283" t="s">
        <v>141</v>
      </c>
      <c r="G108" s="248"/>
      <c r="H108" s="284">
        <v>-1.5760000000000001</v>
      </c>
      <c r="I108" s="248"/>
      <c r="J108" s="248"/>
      <c r="K108" s="285"/>
      <c r="L108" s="248"/>
      <c r="M108" s="133"/>
      <c r="T108" s="134"/>
      <c r="AT108" s="132" t="s">
        <v>132</v>
      </c>
      <c r="AU108" s="132" t="s">
        <v>77</v>
      </c>
      <c r="AV108" s="13" t="s">
        <v>77</v>
      </c>
      <c r="AW108" s="13" t="s">
        <v>29</v>
      </c>
      <c r="AX108" s="13" t="s">
        <v>67</v>
      </c>
      <c r="AY108" s="132" t="s">
        <v>120</v>
      </c>
    </row>
    <row r="109" spans="2:65" s="13" customFormat="1">
      <c r="B109" s="281"/>
      <c r="C109" s="248"/>
      <c r="D109" s="277" t="s">
        <v>132</v>
      </c>
      <c r="E109" s="282" t="s">
        <v>17</v>
      </c>
      <c r="F109" s="283" t="s">
        <v>142</v>
      </c>
      <c r="G109" s="248"/>
      <c r="H109" s="284">
        <v>2.7</v>
      </c>
      <c r="I109" s="248"/>
      <c r="J109" s="248"/>
      <c r="K109" s="285"/>
      <c r="L109" s="248"/>
      <c r="M109" s="133"/>
      <c r="T109" s="134"/>
      <c r="AT109" s="132" t="s">
        <v>132</v>
      </c>
      <c r="AU109" s="132" t="s">
        <v>77</v>
      </c>
      <c r="AV109" s="13" t="s">
        <v>77</v>
      </c>
      <c r="AW109" s="13" t="s">
        <v>29</v>
      </c>
      <c r="AX109" s="13" t="s">
        <v>67</v>
      </c>
      <c r="AY109" s="132" t="s">
        <v>120</v>
      </c>
    </row>
    <row r="110" spans="2:65" s="14" customFormat="1">
      <c r="B110" s="286"/>
      <c r="C110" s="249"/>
      <c r="D110" s="277" t="s">
        <v>132</v>
      </c>
      <c r="E110" s="287" t="s">
        <v>17</v>
      </c>
      <c r="F110" s="288" t="s">
        <v>134</v>
      </c>
      <c r="G110" s="249"/>
      <c r="H110" s="289">
        <v>8.4259999999999984</v>
      </c>
      <c r="I110" s="249"/>
      <c r="J110" s="249"/>
      <c r="K110" s="290"/>
      <c r="L110" s="249"/>
      <c r="M110" s="136"/>
      <c r="T110" s="137"/>
      <c r="AT110" s="135" t="s">
        <v>132</v>
      </c>
      <c r="AU110" s="135" t="s">
        <v>77</v>
      </c>
      <c r="AV110" s="14" t="s">
        <v>128</v>
      </c>
      <c r="AW110" s="14" t="s">
        <v>29</v>
      </c>
      <c r="AX110" s="14" t="s">
        <v>75</v>
      </c>
      <c r="AY110" s="135" t="s">
        <v>120</v>
      </c>
    </row>
    <row r="111" spans="2:65" s="1" customFormat="1" ht="24.2" customHeight="1">
      <c r="B111" s="255"/>
      <c r="C111" s="116" t="s">
        <v>121</v>
      </c>
      <c r="D111" s="116" t="s">
        <v>123</v>
      </c>
      <c r="E111" s="117" t="s">
        <v>143</v>
      </c>
      <c r="F111" s="118" t="s">
        <v>144</v>
      </c>
      <c r="G111" s="119" t="s">
        <v>137</v>
      </c>
      <c r="H111" s="120">
        <v>2.0750000000000002</v>
      </c>
      <c r="I111" s="313"/>
      <c r="J111" s="121">
        <f>ROUND(I111*H111,2)</f>
        <v>0</v>
      </c>
      <c r="K111" s="273" t="s">
        <v>127</v>
      </c>
      <c r="L111" s="235"/>
      <c r="M111" s="122" t="s">
        <v>17</v>
      </c>
      <c r="N111" s="123" t="s">
        <v>38</v>
      </c>
      <c r="O111" s="124">
        <v>0.54</v>
      </c>
      <c r="P111" s="124">
        <f>O111*H111</f>
        <v>1.1205000000000003</v>
      </c>
      <c r="Q111" s="124">
        <v>6.9980000000000001E-2</v>
      </c>
      <c r="R111" s="124">
        <f>Q111*H111</f>
        <v>0.14520850000000002</v>
      </c>
      <c r="S111" s="124">
        <v>0</v>
      </c>
      <c r="T111" s="125">
        <f>S111*H111</f>
        <v>0</v>
      </c>
      <c r="AR111" s="126" t="s">
        <v>128</v>
      </c>
      <c r="AT111" s="126" t="s">
        <v>123</v>
      </c>
      <c r="AU111" s="126" t="s">
        <v>77</v>
      </c>
      <c r="AY111" s="18" t="s">
        <v>120</v>
      </c>
      <c r="BE111" s="127">
        <f>IF(N111="základní",J111,0)</f>
        <v>0</v>
      </c>
      <c r="BF111" s="127">
        <f>IF(N111="snížená",J111,0)</f>
        <v>0</v>
      </c>
      <c r="BG111" s="127">
        <f>IF(N111="zákl. přenesená",J111,0)</f>
        <v>0</v>
      </c>
      <c r="BH111" s="127">
        <f>IF(N111="sníž. přenesená",J111,0)</f>
        <v>0</v>
      </c>
      <c r="BI111" s="127">
        <f>IF(N111="nulová",J111,0)</f>
        <v>0</v>
      </c>
      <c r="BJ111" s="18" t="s">
        <v>75</v>
      </c>
      <c r="BK111" s="127">
        <f>ROUND(I111*H111,2)</f>
        <v>0</v>
      </c>
      <c r="BL111" s="18" t="s">
        <v>128</v>
      </c>
      <c r="BM111" s="126" t="s">
        <v>145</v>
      </c>
    </row>
    <row r="112" spans="2:65" s="1" customFormat="1">
      <c r="B112" s="255"/>
      <c r="C112" s="235"/>
      <c r="D112" s="274" t="s">
        <v>130</v>
      </c>
      <c r="E112" s="235"/>
      <c r="F112" s="275" t="s">
        <v>146</v>
      </c>
      <c r="G112" s="235"/>
      <c r="H112" s="235"/>
      <c r="I112" s="235"/>
      <c r="J112" s="235"/>
      <c r="K112" s="257"/>
      <c r="L112" s="235"/>
      <c r="M112" s="128"/>
      <c r="T112" s="49"/>
      <c r="AT112" s="18" t="s">
        <v>130</v>
      </c>
      <c r="AU112" s="18" t="s">
        <v>77</v>
      </c>
    </row>
    <row r="113" spans="2:65" s="12" customFormat="1">
      <c r="B113" s="276"/>
      <c r="C113" s="247"/>
      <c r="D113" s="277" t="s">
        <v>132</v>
      </c>
      <c r="E113" s="278" t="s">
        <v>17</v>
      </c>
      <c r="F113" s="279" t="s">
        <v>147</v>
      </c>
      <c r="G113" s="247"/>
      <c r="H113" s="278" t="s">
        <v>17</v>
      </c>
      <c r="I113" s="247"/>
      <c r="J113" s="247"/>
      <c r="K113" s="280"/>
      <c r="L113" s="247"/>
      <c r="M113" s="130"/>
      <c r="T113" s="131"/>
      <c r="AT113" s="129" t="s">
        <v>132</v>
      </c>
      <c r="AU113" s="129" t="s">
        <v>77</v>
      </c>
      <c r="AV113" s="12" t="s">
        <v>75</v>
      </c>
      <c r="AW113" s="12" t="s">
        <v>29</v>
      </c>
      <c r="AX113" s="12" t="s">
        <v>67</v>
      </c>
      <c r="AY113" s="129" t="s">
        <v>120</v>
      </c>
    </row>
    <row r="114" spans="2:65" s="13" customFormat="1">
      <c r="B114" s="281"/>
      <c r="C114" s="248"/>
      <c r="D114" s="277" t="s">
        <v>132</v>
      </c>
      <c r="E114" s="282" t="s">
        <v>17</v>
      </c>
      <c r="F114" s="283" t="s">
        <v>148</v>
      </c>
      <c r="G114" s="248"/>
      <c r="H114" s="284">
        <v>2.0750000000000002</v>
      </c>
      <c r="I114" s="248"/>
      <c r="J114" s="248"/>
      <c r="K114" s="285"/>
      <c r="L114" s="248"/>
      <c r="M114" s="133"/>
      <c r="T114" s="134"/>
      <c r="AT114" s="132" t="s">
        <v>132</v>
      </c>
      <c r="AU114" s="132" t="s">
        <v>77</v>
      </c>
      <c r="AV114" s="13" t="s">
        <v>77</v>
      </c>
      <c r="AW114" s="13" t="s">
        <v>29</v>
      </c>
      <c r="AX114" s="13" t="s">
        <v>67</v>
      </c>
      <c r="AY114" s="132" t="s">
        <v>120</v>
      </c>
    </row>
    <row r="115" spans="2:65" s="14" customFormat="1">
      <c r="B115" s="286"/>
      <c r="C115" s="249"/>
      <c r="D115" s="277" t="s">
        <v>132</v>
      </c>
      <c r="E115" s="287" t="s">
        <v>17</v>
      </c>
      <c r="F115" s="288" t="s">
        <v>134</v>
      </c>
      <c r="G115" s="249"/>
      <c r="H115" s="289">
        <v>2.0750000000000002</v>
      </c>
      <c r="I115" s="249"/>
      <c r="J115" s="249"/>
      <c r="K115" s="290"/>
      <c r="L115" s="249"/>
      <c r="M115" s="136"/>
      <c r="T115" s="137"/>
      <c r="AT115" s="135" t="s">
        <v>132</v>
      </c>
      <c r="AU115" s="135" t="s">
        <v>77</v>
      </c>
      <c r="AV115" s="14" t="s">
        <v>128</v>
      </c>
      <c r="AW115" s="14" t="s">
        <v>29</v>
      </c>
      <c r="AX115" s="14" t="s">
        <v>75</v>
      </c>
      <c r="AY115" s="135" t="s">
        <v>120</v>
      </c>
    </row>
    <row r="116" spans="2:65" s="11" customFormat="1" ht="22.9" customHeight="1">
      <c r="B116" s="266"/>
      <c r="C116" s="234"/>
      <c r="D116" s="267" t="s">
        <v>66</v>
      </c>
      <c r="E116" s="271" t="s">
        <v>149</v>
      </c>
      <c r="F116" s="271" t="s">
        <v>150</v>
      </c>
      <c r="G116" s="234"/>
      <c r="H116" s="234"/>
      <c r="I116" s="234"/>
      <c r="J116" s="272">
        <f>BK116</f>
        <v>0</v>
      </c>
      <c r="K116" s="270"/>
      <c r="L116" s="234"/>
      <c r="M116" s="111"/>
      <c r="P116" s="112">
        <f>SUM(P117:P173)</f>
        <v>29.517340000000001</v>
      </c>
      <c r="R116" s="112">
        <f>SUM(R117:R173)</f>
        <v>0.83065789999999995</v>
      </c>
      <c r="T116" s="113">
        <f>SUM(T117:T173)</f>
        <v>0</v>
      </c>
      <c r="AR116" s="110" t="s">
        <v>75</v>
      </c>
      <c r="AT116" s="114" t="s">
        <v>66</v>
      </c>
      <c r="AU116" s="114" t="s">
        <v>75</v>
      </c>
      <c r="AY116" s="110" t="s">
        <v>120</v>
      </c>
      <c r="BK116" s="115">
        <f>SUM(BK117:BK173)</f>
        <v>0</v>
      </c>
    </row>
    <row r="117" spans="2:65" s="1" customFormat="1" ht="16.5" customHeight="1">
      <c r="B117" s="255"/>
      <c r="C117" s="116" t="s">
        <v>128</v>
      </c>
      <c r="D117" s="116" t="s">
        <v>123</v>
      </c>
      <c r="E117" s="117" t="s">
        <v>151</v>
      </c>
      <c r="F117" s="118" t="s">
        <v>152</v>
      </c>
      <c r="G117" s="119" t="s">
        <v>137</v>
      </c>
      <c r="H117" s="120">
        <v>16.21</v>
      </c>
      <c r="I117" s="313"/>
      <c r="J117" s="121">
        <f>ROUND(I117*H117,2)</f>
        <v>0</v>
      </c>
      <c r="K117" s="273" t="s">
        <v>127</v>
      </c>
      <c r="L117" s="235"/>
      <c r="M117" s="122" t="s">
        <v>17</v>
      </c>
      <c r="N117" s="123" t="s">
        <v>38</v>
      </c>
      <c r="O117" s="124">
        <v>0.104</v>
      </c>
      <c r="P117" s="124">
        <f>O117*H117</f>
        <v>1.68584</v>
      </c>
      <c r="Q117" s="124">
        <v>2.5999999999999998E-4</v>
      </c>
      <c r="R117" s="124">
        <f>Q117*H117</f>
        <v>4.2145999999999998E-3</v>
      </c>
      <c r="S117" s="124">
        <v>0</v>
      </c>
      <c r="T117" s="125">
        <f>S117*H117</f>
        <v>0</v>
      </c>
      <c r="AR117" s="126" t="s">
        <v>128</v>
      </c>
      <c r="AT117" s="126" t="s">
        <v>123</v>
      </c>
      <c r="AU117" s="126" t="s">
        <v>77</v>
      </c>
      <c r="AY117" s="18" t="s">
        <v>120</v>
      </c>
      <c r="BE117" s="127">
        <f>IF(N117="základní",J117,0)</f>
        <v>0</v>
      </c>
      <c r="BF117" s="127">
        <f>IF(N117="snížená",J117,0)</f>
        <v>0</v>
      </c>
      <c r="BG117" s="127">
        <f>IF(N117="zákl. přenesená",J117,0)</f>
        <v>0</v>
      </c>
      <c r="BH117" s="127">
        <f>IF(N117="sníž. přenesená",J117,0)</f>
        <v>0</v>
      </c>
      <c r="BI117" s="127">
        <f>IF(N117="nulová",J117,0)</f>
        <v>0</v>
      </c>
      <c r="BJ117" s="18" t="s">
        <v>75</v>
      </c>
      <c r="BK117" s="127">
        <f>ROUND(I117*H117,2)</f>
        <v>0</v>
      </c>
      <c r="BL117" s="18" t="s">
        <v>128</v>
      </c>
      <c r="BM117" s="126" t="s">
        <v>153</v>
      </c>
    </row>
    <row r="118" spans="2:65" s="1" customFormat="1">
      <c r="B118" s="255"/>
      <c r="C118" s="235"/>
      <c r="D118" s="274" t="s">
        <v>130</v>
      </c>
      <c r="E118" s="235"/>
      <c r="F118" s="275" t="s">
        <v>154</v>
      </c>
      <c r="G118" s="235"/>
      <c r="H118" s="235"/>
      <c r="I118" s="235"/>
      <c r="J118" s="235"/>
      <c r="K118" s="257"/>
      <c r="L118" s="235"/>
      <c r="M118" s="128"/>
      <c r="T118" s="49"/>
      <c r="AT118" s="18" t="s">
        <v>130</v>
      </c>
      <c r="AU118" s="18" t="s">
        <v>77</v>
      </c>
    </row>
    <row r="119" spans="2:65" s="12" customFormat="1">
      <c r="B119" s="276"/>
      <c r="C119" s="247"/>
      <c r="D119" s="277" t="s">
        <v>132</v>
      </c>
      <c r="E119" s="278" t="s">
        <v>17</v>
      </c>
      <c r="F119" s="279" t="s">
        <v>155</v>
      </c>
      <c r="G119" s="247"/>
      <c r="H119" s="278" t="s">
        <v>17</v>
      </c>
      <c r="I119" s="247"/>
      <c r="J119" s="247"/>
      <c r="K119" s="280"/>
      <c r="L119" s="247"/>
      <c r="M119" s="130"/>
      <c r="T119" s="131"/>
      <c r="AT119" s="129" t="s">
        <v>132</v>
      </c>
      <c r="AU119" s="129" t="s">
        <v>77</v>
      </c>
      <c r="AV119" s="12" t="s">
        <v>75</v>
      </c>
      <c r="AW119" s="12" t="s">
        <v>29</v>
      </c>
      <c r="AX119" s="12" t="s">
        <v>67</v>
      </c>
      <c r="AY119" s="129" t="s">
        <v>120</v>
      </c>
    </row>
    <row r="120" spans="2:65" s="13" customFormat="1">
      <c r="B120" s="281"/>
      <c r="C120" s="248"/>
      <c r="D120" s="277" t="s">
        <v>132</v>
      </c>
      <c r="E120" s="282" t="s">
        <v>17</v>
      </c>
      <c r="F120" s="283" t="s">
        <v>140</v>
      </c>
      <c r="G120" s="248"/>
      <c r="H120" s="284">
        <v>7.3019999999999996</v>
      </c>
      <c r="I120" s="248"/>
      <c r="J120" s="248"/>
      <c r="K120" s="285"/>
      <c r="L120" s="248"/>
      <c r="M120" s="133"/>
      <c r="T120" s="134"/>
      <c r="AT120" s="132" t="s">
        <v>132</v>
      </c>
      <c r="AU120" s="132" t="s">
        <v>77</v>
      </c>
      <c r="AV120" s="13" t="s">
        <v>77</v>
      </c>
      <c r="AW120" s="13" t="s">
        <v>29</v>
      </c>
      <c r="AX120" s="13" t="s">
        <v>67</v>
      </c>
      <c r="AY120" s="132" t="s">
        <v>120</v>
      </c>
    </row>
    <row r="121" spans="2:65" s="13" customFormat="1">
      <c r="B121" s="281"/>
      <c r="C121" s="248"/>
      <c r="D121" s="277" t="s">
        <v>132</v>
      </c>
      <c r="E121" s="282" t="s">
        <v>17</v>
      </c>
      <c r="F121" s="283" t="s">
        <v>141</v>
      </c>
      <c r="G121" s="248"/>
      <c r="H121" s="284">
        <v>-1.5760000000000001</v>
      </c>
      <c r="I121" s="248"/>
      <c r="J121" s="248"/>
      <c r="K121" s="285"/>
      <c r="L121" s="248"/>
      <c r="M121" s="133"/>
      <c r="T121" s="134"/>
      <c r="AT121" s="132" t="s">
        <v>132</v>
      </c>
      <c r="AU121" s="132" t="s">
        <v>77</v>
      </c>
      <c r="AV121" s="13" t="s">
        <v>77</v>
      </c>
      <c r="AW121" s="13" t="s">
        <v>29</v>
      </c>
      <c r="AX121" s="13" t="s">
        <v>67</v>
      </c>
      <c r="AY121" s="132" t="s">
        <v>120</v>
      </c>
    </row>
    <row r="122" spans="2:65" s="13" customFormat="1">
      <c r="B122" s="281"/>
      <c r="C122" s="248"/>
      <c r="D122" s="277" t="s">
        <v>132</v>
      </c>
      <c r="E122" s="282" t="s">
        <v>17</v>
      </c>
      <c r="F122" s="283" t="s">
        <v>156</v>
      </c>
      <c r="G122" s="248"/>
      <c r="H122" s="284">
        <v>3.0270000000000001</v>
      </c>
      <c r="I122" s="248"/>
      <c r="J122" s="248"/>
      <c r="K122" s="285"/>
      <c r="L122" s="248"/>
      <c r="M122" s="133"/>
      <c r="T122" s="134"/>
      <c r="AT122" s="132" t="s">
        <v>132</v>
      </c>
      <c r="AU122" s="132" t="s">
        <v>77</v>
      </c>
      <c r="AV122" s="13" t="s">
        <v>77</v>
      </c>
      <c r="AW122" s="13" t="s">
        <v>29</v>
      </c>
      <c r="AX122" s="13" t="s">
        <v>67</v>
      </c>
      <c r="AY122" s="132" t="s">
        <v>120</v>
      </c>
    </row>
    <row r="123" spans="2:65" s="13" customFormat="1">
      <c r="B123" s="281"/>
      <c r="C123" s="248"/>
      <c r="D123" s="277" t="s">
        <v>132</v>
      </c>
      <c r="E123" s="282" t="s">
        <v>17</v>
      </c>
      <c r="F123" s="283" t="s">
        <v>141</v>
      </c>
      <c r="G123" s="248"/>
      <c r="H123" s="284">
        <v>-1.5760000000000001</v>
      </c>
      <c r="I123" s="248"/>
      <c r="J123" s="248"/>
      <c r="K123" s="285"/>
      <c r="L123" s="248"/>
      <c r="M123" s="133"/>
      <c r="T123" s="134"/>
      <c r="AT123" s="132" t="s">
        <v>132</v>
      </c>
      <c r="AU123" s="132" t="s">
        <v>77</v>
      </c>
      <c r="AV123" s="13" t="s">
        <v>77</v>
      </c>
      <c r="AW123" s="13" t="s">
        <v>29</v>
      </c>
      <c r="AX123" s="13" t="s">
        <v>67</v>
      </c>
      <c r="AY123" s="132" t="s">
        <v>120</v>
      </c>
    </row>
    <row r="124" spans="2:65" s="13" customFormat="1">
      <c r="B124" s="281"/>
      <c r="C124" s="248"/>
      <c r="D124" s="277" t="s">
        <v>132</v>
      </c>
      <c r="E124" s="282" t="s">
        <v>17</v>
      </c>
      <c r="F124" s="283" t="s">
        <v>148</v>
      </c>
      <c r="G124" s="248"/>
      <c r="H124" s="284">
        <v>2.0750000000000002</v>
      </c>
      <c r="I124" s="248"/>
      <c r="J124" s="248"/>
      <c r="K124" s="285"/>
      <c r="L124" s="248"/>
      <c r="M124" s="133"/>
      <c r="T124" s="134"/>
      <c r="AT124" s="132" t="s">
        <v>132</v>
      </c>
      <c r="AU124" s="132" t="s">
        <v>77</v>
      </c>
      <c r="AV124" s="13" t="s">
        <v>77</v>
      </c>
      <c r="AW124" s="13" t="s">
        <v>29</v>
      </c>
      <c r="AX124" s="13" t="s">
        <v>67</v>
      </c>
      <c r="AY124" s="132" t="s">
        <v>120</v>
      </c>
    </row>
    <row r="125" spans="2:65" s="13" customFormat="1">
      <c r="B125" s="281"/>
      <c r="C125" s="248"/>
      <c r="D125" s="277" t="s">
        <v>132</v>
      </c>
      <c r="E125" s="282" t="s">
        <v>17</v>
      </c>
      <c r="F125" s="283" t="s">
        <v>157</v>
      </c>
      <c r="G125" s="248"/>
      <c r="H125" s="284">
        <v>0.20799999999999999</v>
      </c>
      <c r="I125" s="248"/>
      <c r="J125" s="248"/>
      <c r="K125" s="285"/>
      <c r="L125" s="248"/>
      <c r="M125" s="133"/>
      <c r="T125" s="134"/>
      <c r="AT125" s="132" t="s">
        <v>132</v>
      </c>
      <c r="AU125" s="132" t="s">
        <v>77</v>
      </c>
      <c r="AV125" s="13" t="s">
        <v>77</v>
      </c>
      <c r="AW125" s="13" t="s">
        <v>29</v>
      </c>
      <c r="AX125" s="13" t="s">
        <v>67</v>
      </c>
      <c r="AY125" s="132" t="s">
        <v>120</v>
      </c>
    </row>
    <row r="126" spans="2:65" s="13" customFormat="1">
      <c r="B126" s="281"/>
      <c r="C126" s="248"/>
      <c r="D126" s="277" t="s">
        <v>132</v>
      </c>
      <c r="E126" s="282" t="s">
        <v>17</v>
      </c>
      <c r="F126" s="283" t="s">
        <v>158</v>
      </c>
      <c r="G126" s="248"/>
      <c r="H126" s="284">
        <v>6.75</v>
      </c>
      <c r="I126" s="248"/>
      <c r="J126" s="248"/>
      <c r="K126" s="285"/>
      <c r="L126" s="248"/>
      <c r="M126" s="133"/>
      <c r="T126" s="134"/>
      <c r="AT126" s="132" t="s">
        <v>132</v>
      </c>
      <c r="AU126" s="132" t="s">
        <v>77</v>
      </c>
      <c r="AV126" s="13" t="s">
        <v>77</v>
      </c>
      <c r="AW126" s="13" t="s">
        <v>29</v>
      </c>
      <c r="AX126" s="13" t="s">
        <v>67</v>
      </c>
      <c r="AY126" s="132" t="s">
        <v>120</v>
      </c>
    </row>
    <row r="127" spans="2:65" s="14" customFormat="1">
      <c r="B127" s="286"/>
      <c r="C127" s="249"/>
      <c r="D127" s="277" t="s">
        <v>132</v>
      </c>
      <c r="E127" s="287" t="s">
        <v>17</v>
      </c>
      <c r="F127" s="288" t="s">
        <v>134</v>
      </c>
      <c r="G127" s="249"/>
      <c r="H127" s="289">
        <v>16.21</v>
      </c>
      <c r="I127" s="249"/>
      <c r="J127" s="249"/>
      <c r="K127" s="290"/>
      <c r="L127" s="249"/>
      <c r="M127" s="136"/>
      <c r="T127" s="137"/>
      <c r="AT127" s="135" t="s">
        <v>132</v>
      </c>
      <c r="AU127" s="135" t="s">
        <v>77</v>
      </c>
      <c r="AV127" s="14" t="s">
        <v>128</v>
      </c>
      <c r="AW127" s="14" t="s">
        <v>29</v>
      </c>
      <c r="AX127" s="14" t="s">
        <v>75</v>
      </c>
      <c r="AY127" s="135" t="s">
        <v>120</v>
      </c>
    </row>
    <row r="128" spans="2:65" s="1" customFormat="1" ht="16.5" customHeight="1">
      <c r="B128" s="255"/>
      <c r="C128" s="116" t="s">
        <v>159</v>
      </c>
      <c r="D128" s="116" t="s">
        <v>123</v>
      </c>
      <c r="E128" s="117" t="s">
        <v>160</v>
      </c>
      <c r="F128" s="118" t="s">
        <v>161</v>
      </c>
      <c r="G128" s="119" t="s">
        <v>137</v>
      </c>
      <c r="H128" s="120">
        <v>2.5000000000000001E-2</v>
      </c>
      <c r="I128" s="313"/>
      <c r="J128" s="121">
        <f>ROUND(I128*H128,2)</f>
        <v>0</v>
      </c>
      <c r="K128" s="273" t="s">
        <v>127</v>
      </c>
      <c r="L128" s="235"/>
      <c r="M128" s="122" t="s">
        <v>17</v>
      </c>
      <c r="N128" s="123" t="s">
        <v>38</v>
      </c>
      <c r="O128" s="124">
        <v>0.624</v>
      </c>
      <c r="P128" s="124">
        <f>O128*H128</f>
        <v>1.5600000000000001E-2</v>
      </c>
      <c r="Q128" s="124">
        <v>0.04</v>
      </c>
      <c r="R128" s="124">
        <f>Q128*H128</f>
        <v>1E-3</v>
      </c>
      <c r="S128" s="124">
        <v>0</v>
      </c>
      <c r="T128" s="125">
        <f>S128*H128</f>
        <v>0</v>
      </c>
      <c r="AR128" s="126" t="s">
        <v>128</v>
      </c>
      <c r="AT128" s="126" t="s">
        <v>123</v>
      </c>
      <c r="AU128" s="126" t="s">
        <v>77</v>
      </c>
      <c r="AY128" s="18" t="s">
        <v>120</v>
      </c>
      <c r="BE128" s="127">
        <f>IF(N128="základní",J128,0)</f>
        <v>0</v>
      </c>
      <c r="BF128" s="127">
        <f>IF(N128="snížená",J128,0)</f>
        <v>0</v>
      </c>
      <c r="BG128" s="127">
        <f>IF(N128="zákl. přenesená",J128,0)</f>
        <v>0</v>
      </c>
      <c r="BH128" s="127">
        <f>IF(N128="sníž. přenesená",J128,0)</f>
        <v>0</v>
      </c>
      <c r="BI128" s="127">
        <f>IF(N128="nulová",J128,0)</f>
        <v>0</v>
      </c>
      <c r="BJ128" s="18" t="s">
        <v>75</v>
      </c>
      <c r="BK128" s="127">
        <f>ROUND(I128*H128,2)</f>
        <v>0</v>
      </c>
      <c r="BL128" s="18" t="s">
        <v>128</v>
      </c>
      <c r="BM128" s="126" t="s">
        <v>162</v>
      </c>
    </row>
    <row r="129" spans="2:65" s="1" customFormat="1">
      <c r="B129" s="255"/>
      <c r="C129" s="235"/>
      <c r="D129" s="274" t="s">
        <v>130</v>
      </c>
      <c r="E129" s="235"/>
      <c r="F129" s="275" t="s">
        <v>163</v>
      </c>
      <c r="G129" s="235"/>
      <c r="H129" s="235"/>
      <c r="I129" s="235"/>
      <c r="J129" s="235"/>
      <c r="K129" s="257"/>
      <c r="L129" s="235"/>
      <c r="M129" s="128"/>
      <c r="T129" s="49"/>
      <c r="AT129" s="18" t="s">
        <v>130</v>
      </c>
      <c r="AU129" s="18" t="s">
        <v>77</v>
      </c>
    </row>
    <row r="130" spans="2:65" s="12" customFormat="1">
      <c r="B130" s="276"/>
      <c r="C130" s="247"/>
      <c r="D130" s="277" t="s">
        <v>132</v>
      </c>
      <c r="E130" s="278" t="s">
        <v>17</v>
      </c>
      <c r="F130" s="279" t="s">
        <v>164</v>
      </c>
      <c r="G130" s="247"/>
      <c r="H130" s="278" t="s">
        <v>17</v>
      </c>
      <c r="I130" s="247"/>
      <c r="J130" s="247"/>
      <c r="K130" s="280"/>
      <c r="L130" s="247"/>
      <c r="M130" s="130"/>
      <c r="T130" s="131"/>
      <c r="AT130" s="129" t="s">
        <v>132</v>
      </c>
      <c r="AU130" s="129" t="s">
        <v>77</v>
      </c>
      <c r="AV130" s="12" t="s">
        <v>75</v>
      </c>
      <c r="AW130" s="12" t="s">
        <v>29</v>
      </c>
      <c r="AX130" s="12" t="s">
        <v>67</v>
      </c>
      <c r="AY130" s="129" t="s">
        <v>120</v>
      </c>
    </row>
    <row r="131" spans="2:65" s="13" customFormat="1">
      <c r="B131" s="281"/>
      <c r="C131" s="248"/>
      <c r="D131" s="277" t="s">
        <v>132</v>
      </c>
      <c r="E131" s="282" t="s">
        <v>17</v>
      </c>
      <c r="F131" s="283" t="s">
        <v>165</v>
      </c>
      <c r="G131" s="248"/>
      <c r="H131" s="284">
        <v>2.5000000000000001E-2</v>
      </c>
      <c r="I131" s="248"/>
      <c r="J131" s="248"/>
      <c r="K131" s="285"/>
      <c r="L131" s="248"/>
      <c r="M131" s="133"/>
      <c r="T131" s="134"/>
      <c r="AT131" s="132" t="s">
        <v>132</v>
      </c>
      <c r="AU131" s="132" t="s">
        <v>77</v>
      </c>
      <c r="AV131" s="13" t="s">
        <v>77</v>
      </c>
      <c r="AW131" s="13" t="s">
        <v>29</v>
      </c>
      <c r="AX131" s="13" t="s">
        <v>67</v>
      </c>
      <c r="AY131" s="132" t="s">
        <v>120</v>
      </c>
    </row>
    <row r="132" spans="2:65" s="14" customFormat="1">
      <c r="B132" s="286"/>
      <c r="C132" s="249"/>
      <c r="D132" s="277" t="s">
        <v>132</v>
      </c>
      <c r="E132" s="287" t="s">
        <v>17</v>
      </c>
      <c r="F132" s="288" t="s">
        <v>134</v>
      </c>
      <c r="G132" s="249"/>
      <c r="H132" s="289">
        <v>2.5000000000000001E-2</v>
      </c>
      <c r="I132" s="249"/>
      <c r="J132" s="249"/>
      <c r="K132" s="290"/>
      <c r="L132" s="249"/>
      <c r="M132" s="136"/>
      <c r="T132" s="137"/>
      <c r="AT132" s="135" t="s">
        <v>132</v>
      </c>
      <c r="AU132" s="135" t="s">
        <v>77</v>
      </c>
      <c r="AV132" s="14" t="s">
        <v>128</v>
      </c>
      <c r="AW132" s="14" t="s">
        <v>29</v>
      </c>
      <c r="AX132" s="14" t="s">
        <v>75</v>
      </c>
      <c r="AY132" s="135" t="s">
        <v>120</v>
      </c>
    </row>
    <row r="133" spans="2:65" s="1" customFormat="1" ht="24.2" customHeight="1">
      <c r="B133" s="255"/>
      <c r="C133" s="116" t="s">
        <v>149</v>
      </c>
      <c r="D133" s="116" t="s">
        <v>123</v>
      </c>
      <c r="E133" s="117" t="s">
        <v>166</v>
      </c>
      <c r="F133" s="118" t="s">
        <v>167</v>
      </c>
      <c r="G133" s="119" t="s">
        <v>137</v>
      </c>
      <c r="H133" s="120">
        <v>16.21</v>
      </c>
      <c r="I133" s="313"/>
      <c r="J133" s="121">
        <f>ROUND(I133*H133,2)</f>
        <v>0</v>
      </c>
      <c r="K133" s="273" t="s">
        <v>127</v>
      </c>
      <c r="L133" s="235"/>
      <c r="M133" s="122" t="s">
        <v>17</v>
      </c>
      <c r="N133" s="123" t="s">
        <v>38</v>
      </c>
      <c r="O133" s="124">
        <v>0.36</v>
      </c>
      <c r="P133" s="124">
        <f>O133*H133</f>
        <v>5.8356000000000003</v>
      </c>
      <c r="Q133" s="124">
        <v>4.3800000000000002E-3</v>
      </c>
      <c r="R133" s="124">
        <f>Q133*H133</f>
        <v>7.0999800000000002E-2</v>
      </c>
      <c r="S133" s="124">
        <v>0</v>
      </c>
      <c r="T133" s="125">
        <f>S133*H133</f>
        <v>0</v>
      </c>
      <c r="AR133" s="126" t="s">
        <v>128</v>
      </c>
      <c r="AT133" s="126" t="s">
        <v>123</v>
      </c>
      <c r="AU133" s="126" t="s">
        <v>77</v>
      </c>
      <c r="AY133" s="18" t="s">
        <v>120</v>
      </c>
      <c r="BE133" s="127">
        <f>IF(N133="základní",J133,0)</f>
        <v>0</v>
      </c>
      <c r="BF133" s="127">
        <f>IF(N133="snížená",J133,0)</f>
        <v>0</v>
      </c>
      <c r="BG133" s="127">
        <f>IF(N133="zákl. přenesená",J133,0)</f>
        <v>0</v>
      </c>
      <c r="BH133" s="127">
        <f>IF(N133="sníž. přenesená",J133,0)</f>
        <v>0</v>
      </c>
      <c r="BI133" s="127">
        <f>IF(N133="nulová",J133,0)</f>
        <v>0</v>
      </c>
      <c r="BJ133" s="18" t="s">
        <v>75</v>
      </c>
      <c r="BK133" s="127">
        <f>ROUND(I133*H133,2)</f>
        <v>0</v>
      </c>
      <c r="BL133" s="18" t="s">
        <v>128</v>
      </c>
      <c r="BM133" s="126" t="s">
        <v>168</v>
      </c>
    </row>
    <row r="134" spans="2:65" s="1" customFormat="1">
      <c r="B134" s="255"/>
      <c r="C134" s="235"/>
      <c r="D134" s="274" t="s">
        <v>130</v>
      </c>
      <c r="E134" s="235"/>
      <c r="F134" s="275" t="s">
        <v>169</v>
      </c>
      <c r="G134" s="235"/>
      <c r="H134" s="235"/>
      <c r="I134" s="235"/>
      <c r="J134" s="235"/>
      <c r="K134" s="257"/>
      <c r="L134" s="235"/>
      <c r="M134" s="128"/>
      <c r="T134" s="49"/>
      <c r="AT134" s="18" t="s">
        <v>130</v>
      </c>
      <c r="AU134" s="18" t="s">
        <v>77</v>
      </c>
    </row>
    <row r="135" spans="2:65" s="12" customFormat="1">
      <c r="B135" s="276"/>
      <c r="C135" s="247"/>
      <c r="D135" s="277" t="s">
        <v>132</v>
      </c>
      <c r="E135" s="278" t="s">
        <v>17</v>
      </c>
      <c r="F135" s="279" t="s">
        <v>155</v>
      </c>
      <c r="G135" s="247"/>
      <c r="H135" s="278" t="s">
        <v>17</v>
      </c>
      <c r="I135" s="247"/>
      <c r="J135" s="247"/>
      <c r="K135" s="280"/>
      <c r="L135" s="247"/>
      <c r="M135" s="130"/>
      <c r="T135" s="131"/>
      <c r="AT135" s="129" t="s">
        <v>132</v>
      </c>
      <c r="AU135" s="129" t="s">
        <v>77</v>
      </c>
      <c r="AV135" s="12" t="s">
        <v>75</v>
      </c>
      <c r="AW135" s="12" t="s">
        <v>29</v>
      </c>
      <c r="AX135" s="12" t="s">
        <v>67</v>
      </c>
      <c r="AY135" s="129" t="s">
        <v>120</v>
      </c>
    </row>
    <row r="136" spans="2:65" s="13" customFormat="1">
      <c r="B136" s="281"/>
      <c r="C136" s="248"/>
      <c r="D136" s="277" t="s">
        <v>132</v>
      </c>
      <c r="E136" s="282" t="s">
        <v>17</v>
      </c>
      <c r="F136" s="283" t="s">
        <v>140</v>
      </c>
      <c r="G136" s="248"/>
      <c r="H136" s="284">
        <v>7.3019999999999996</v>
      </c>
      <c r="I136" s="248"/>
      <c r="J136" s="248"/>
      <c r="K136" s="285"/>
      <c r="L136" s="248"/>
      <c r="M136" s="133"/>
      <c r="T136" s="134"/>
      <c r="AT136" s="132" t="s">
        <v>132</v>
      </c>
      <c r="AU136" s="132" t="s">
        <v>77</v>
      </c>
      <c r="AV136" s="13" t="s">
        <v>77</v>
      </c>
      <c r="AW136" s="13" t="s">
        <v>29</v>
      </c>
      <c r="AX136" s="13" t="s">
        <v>67</v>
      </c>
      <c r="AY136" s="132" t="s">
        <v>120</v>
      </c>
    </row>
    <row r="137" spans="2:65" s="13" customFormat="1">
      <c r="B137" s="281"/>
      <c r="C137" s="248"/>
      <c r="D137" s="277" t="s">
        <v>132</v>
      </c>
      <c r="E137" s="282" t="s">
        <v>17</v>
      </c>
      <c r="F137" s="283" t="s">
        <v>141</v>
      </c>
      <c r="G137" s="248"/>
      <c r="H137" s="284">
        <v>-1.5760000000000001</v>
      </c>
      <c r="I137" s="248"/>
      <c r="J137" s="248"/>
      <c r="K137" s="285"/>
      <c r="L137" s="248"/>
      <c r="M137" s="133"/>
      <c r="T137" s="134"/>
      <c r="AT137" s="132" t="s">
        <v>132</v>
      </c>
      <c r="AU137" s="132" t="s">
        <v>77</v>
      </c>
      <c r="AV137" s="13" t="s">
        <v>77</v>
      </c>
      <c r="AW137" s="13" t="s">
        <v>29</v>
      </c>
      <c r="AX137" s="13" t="s">
        <v>67</v>
      </c>
      <c r="AY137" s="132" t="s">
        <v>120</v>
      </c>
    </row>
    <row r="138" spans="2:65" s="13" customFormat="1">
      <c r="B138" s="281"/>
      <c r="C138" s="248"/>
      <c r="D138" s="277" t="s">
        <v>132</v>
      </c>
      <c r="E138" s="282" t="s">
        <v>17</v>
      </c>
      <c r="F138" s="283" t="s">
        <v>156</v>
      </c>
      <c r="G138" s="248"/>
      <c r="H138" s="284">
        <v>3.0270000000000001</v>
      </c>
      <c r="I138" s="248"/>
      <c r="J138" s="248"/>
      <c r="K138" s="285"/>
      <c r="L138" s="248"/>
      <c r="M138" s="133"/>
      <c r="T138" s="134"/>
      <c r="AT138" s="132" t="s">
        <v>132</v>
      </c>
      <c r="AU138" s="132" t="s">
        <v>77</v>
      </c>
      <c r="AV138" s="13" t="s">
        <v>77</v>
      </c>
      <c r="AW138" s="13" t="s">
        <v>29</v>
      </c>
      <c r="AX138" s="13" t="s">
        <v>67</v>
      </c>
      <c r="AY138" s="132" t="s">
        <v>120</v>
      </c>
    </row>
    <row r="139" spans="2:65" s="13" customFormat="1">
      <c r="B139" s="281"/>
      <c r="C139" s="248"/>
      <c r="D139" s="277" t="s">
        <v>132</v>
      </c>
      <c r="E139" s="282" t="s">
        <v>17</v>
      </c>
      <c r="F139" s="283" t="s">
        <v>141</v>
      </c>
      <c r="G139" s="248"/>
      <c r="H139" s="284">
        <v>-1.5760000000000001</v>
      </c>
      <c r="I139" s="248"/>
      <c r="J139" s="248"/>
      <c r="K139" s="285"/>
      <c r="L139" s="248"/>
      <c r="M139" s="133"/>
      <c r="T139" s="134"/>
      <c r="AT139" s="132" t="s">
        <v>132</v>
      </c>
      <c r="AU139" s="132" t="s">
        <v>77</v>
      </c>
      <c r="AV139" s="13" t="s">
        <v>77</v>
      </c>
      <c r="AW139" s="13" t="s">
        <v>29</v>
      </c>
      <c r="AX139" s="13" t="s">
        <v>67</v>
      </c>
      <c r="AY139" s="132" t="s">
        <v>120</v>
      </c>
    </row>
    <row r="140" spans="2:65" s="13" customFormat="1">
      <c r="B140" s="281"/>
      <c r="C140" s="248"/>
      <c r="D140" s="277" t="s">
        <v>132</v>
      </c>
      <c r="E140" s="282" t="s">
        <v>17</v>
      </c>
      <c r="F140" s="283" t="s">
        <v>148</v>
      </c>
      <c r="G140" s="248"/>
      <c r="H140" s="284">
        <v>2.0750000000000002</v>
      </c>
      <c r="I140" s="248"/>
      <c r="J140" s="248"/>
      <c r="K140" s="285"/>
      <c r="L140" s="248"/>
      <c r="M140" s="133"/>
      <c r="T140" s="134"/>
      <c r="AT140" s="132" t="s">
        <v>132</v>
      </c>
      <c r="AU140" s="132" t="s">
        <v>77</v>
      </c>
      <c r="AV140" s="13" t="s">
        <v>77</v>
      </c>
      <c r="AW140" s="13" t="s">
        <v>29</v>
      </c>
      <c r="AX140" s="13" t="s">
        <v>67</v>
      </c>
      <c r="AY140" s="132" t="s">
        <v>120</v>
      </c>
    </row>
    <row r="141" spans="2:65" s="13" customFormat="1">
      <c r="B141" s="281"/>
      <c r="C141" s="248"/>
      <c r="D141" s="277" t="s">
        <v>132</v>
      </c>
      <c r="E141" s="282" t="s">
        <v>17</v>
      </c>
      <c r="F141" s="283" t="s">
        <v>157</v>
      </c>
      <c r="G141" s="248"/>
      <c r="H141" s="284">
        <v>0.20799999999999999</v>
      </c>
      <c r="I141" s="248"/>
      <c r="J141" s="248"/>
      <c r="K141" s="285"/>
      <c r="L141" s="248"/>
      <c r="M141" s="133"/>
      <c r="T141" s="134"/>
      <c r="AT141" s="132" t="s">
        <v>132</v>
      </c>
      <c r="AU141" s="132" t="s">
        <v>77</v>
      </c>
      <c r="AV141" s="13" t="s">
        <v>77</v>
      </c>
      <c r="AW141" s="13" t="s">
        <v>29</v>
      </c>
      <c r="AX141" s="13" t="s">
        <v>67</v>
      </c>
      <c r="AY141" s="132" t="s">
        <v>120</v>
      </c>
    </row>
    <row r="142" spans="2:65" s="13" customFormat="1">
      <c r="B142" s="281"/>
      <c r="C142" s="248"/>
      <c r="D142" s="277" t="s">
        <v>132</v>
      </c>
      <c r="E142" s="282" t="s">
        <v>17</v>
      </c>
      <c r="F142" s="283" t="s">
        <v>158</v>
      </c>
      <c r="G142" s="248"/>
      <c r="H142" s="284">
        <v>6.75</v>
      </c>
      <c r="I142" s="248"/>
      <c r="J142" s="248"/>
      <c r="K142" s="285"/>
      <c r="L142" s="248"/>
      <c r="M142" s="133"/>
      <c r="T142" s="134"/>
      <c r="AT142" s="132" t="s">
        <v>132</v>
      </c>
      <c r="AU142" s="132" t="s">
        <v>77</v>
      </c>
      <c r="AV142" s="13" t="s">
        <v>77</v>
      </c>
      <c r="AW142" s="13" t="s">
        <v>29</v>
      </c>
      <c r="AX142" s="13" t="s">
        <v>67</v>
      </c>
      <c r="AY142" s="132" t="s">
        <v>120</v>
      </c>
    </row>
    <row r="143" spans="2:65" s="14" customFormat="1">
      <c r="B143" s="286"/>
      <c r="C143" s="249"/>
      <c r="D143" s="277" t="s">
        <v>132</v>
      </c>
      <c r="E143" s="287" t="s">
        <v>17</v>
      </c>
      <c r="F143" s="288" t="s">
        <v>134</v>
      </c>
      <c r="G143" s="249"/>
      <c r="H143" s="289">
        <v>16.21</v>
      </c>
      <c r="I143" s="249"/>
      <c r="J143" s="249"/>
      <c r="K143" s="290"/>
      <c r="L143" s="249"/>
      <c r="M143" s="136"/>
      <c r="T143" s="137"/>
      <c r="AT143" s="135" t="s">
        <v>132</v>
      </c>
      <c r="AU143" s="135" t="s">
        <v>77</v>
      </c>
      <c r="AV143" s="14" t="s">
        <v>128</v>
      </c>
      <c r="AW143" s="14" t="s">
        <v>29</v>
      </c>
      <c r="AX143" s="14" t="s">
        <v>75</v>
      </c>
      <c r="AY143" s="135" t="s">
        <v>120</v>
      </c>
    </row>
    <row r="144" spans="2:65" s="1" customFormat="1" ht="24.2" customHeight="1">
      <c r="B144" s="255"/>
      <c r="C144" s="116" t="s">
        <v>170</v>
      </c>
      <c r="D144" s="116" t="s">
        <v>123</v>
      </c>
      <c r="E144" s="117" t="s">
        <v>171</v>
      </c>
      <c r="F144" s="118" t="s">
        <v>172</v>
      </c>
      <c r="G144" s="119" t="s">
        <v>137</v>
      </c>
      <c r="H144" s="120">
        <v>41.218000000000004</v>
      </c>
      <c r="I144" s="313"/>
      <c r="J144" s="121">
        <f>ROUND(I144*H144,2)</f>
        <v>0</v>
      </c>
      <c r="K144" s="273" t="s">
        <v>127</v>
      </c>
      <c r="L144" s="235"/>
      <c r="M144" s="122" t="s">
        <v>17</v>
      </c>
      <c r="N144" s="123" t="s">
        <v>38</v>
      </c>
      <c r="O144" s="124">
        <v>0.35</v>
      </c>
      <c r="P144" s="124">
        <f>O144*H144</f>
        <v>14.426299999999999</v>
      </c>
      <c r="Q144" s="124">
        <v>1.575E-2</v>
      </c>
      <c r="R144" s="124">
        <f>Q144*H144</f>
        <v>0.64918350000000002</v>
      </c>
      <c r="S144" s="124">
        <v>0</v>
      </c>
      <c r="T144" s="125">
        <f>S144*H144</f>
        <v>0</v>
      </c>
      <c r="AR144" s="126" t="s">
        <v>128</v>
      </c>
      <c r="AT144" s="126" t="s">
        <v>123</v>
      </c>
      <c r="AU144" s="126" t="s">
        <v>77</v>
      </c>
      <c r="AY144" s="18" t="s">
        <v>120</v>
      </c>
      <c r="BE144" s="127">
        <f>IF(N144="základní",J144,0)</f>
        <v>0</v>
      </c>
      <c r="BF144" s="127">
        <f>IF(N144="snížená",J144,0)</f>
        <v>0</v>
      </c>
      <c r="BG144" s="127">
        <f>IF(N144="zákl. přenesená",J144,0)</f>
        <v>0</v>
      </c>
      <c r="BH144" s="127">
        <f>IF(N144="sníž. přenesená",J144,0)</f>
        <v>0</v>
      </c>
      <c r="BI144" s="127">
        <f>IF(N144="nulová",J144,0)</f>
        <v>0</v>
      </c>
      <c r="BJ144" s="18" t="s">
        <v>75</v>
      </c>
      <c r="BK144" s="127">
        <f>ROUND(I144*H144,2)</f>
        <v>0</v>
      </c>
      <c r="BL144" s="18" t="s">
        <v>128</v>
      </c>
      <c r="BM144" s="126" t="s">
        <v>173</v>
      </c>
    </row>
    <row r="145" spans="2:65" s="1" customFormat="1">
      <c r="B145" s="255"/>
      <c r="C145" s="235"/>
      <c r="D145" s="274" t="s">
        <v>130</v>
      </c>
      <c r="E145" s="235"/>
      <c r="F145" s="275" t="s">
        <v>174</v>
      </c>
      <c r="G145" s="235"/>
      <c r="H145" s="235"/>
      <c r="I145" s="235"/>
      <c r="J145" s="235"/>
      <c r="K145" s="257"/>
      <c r="L145" s="235"/>
      <c r="M145" s="128"/>
      <c r="T145" s="49"/>
      <c r="AT145" s="18" t="s">
        <v>130</v>
      </c>
      <c r="AU145" s="18" t="s">
        <v>77</v>
      </c>
    </row>
    <row r="146" spans="2:65" s="12" customFormat="1">
      <c r="B146" s="276"/>
      <c r="C146" s="247"/>
      <c r="D146" s="277" t="s">
        <v>132</v>
      </c>
      <c r="E146" s="278" t="s">
        <v>17</v>
      </c>
      <c r="F146" s="279" t="s">
        <v>175</v>
      </c>
      <c r="G146" s="247"/>
      <c r="H146" s="278" t="s">
        <v>17</v>
      </c>
      <c r="I146" s="247"/>
      <c r="J146" s="247"/>
      <c r="K146" s="280"/>
      <c r="L146" s="247"/>
      <c r="M146" s="130"/>
      <c r="T146" s="131"/>
      <c r="AT146" s="129" t="s">
        <v>132</v>
      </c>
      <c r="AU146" s="129" t="s">
        <v>77</v>
      </c>
      <c r="AV146" s="12" t="s">
        <v>75</v>
      </c>
      <c r="AW146" s="12" t="s">
        <v>29</v>
      </c>
      <c r="AX146" s="12" t="s">
        <v>67</v>
      </c>
      <c r="AY146" s="129" t="s">
        <v>120</v>
      </c>
    </row>
    <row r="147" spans="2:65" s="13" customFormat="1">
      <c r="B147" s="281"/>
      <c r="C147" s="248"/>
      <c r="D147" s="277" t="s">
        <v>132</v>
      </c>
      <c r="E147" s="282" t="s">
        <v>17</v>
      </c>
      <c r="F147" s="283" t="s">
        <v>176</v>
      </c>
      <c r="G147" s="248"/>
      <c r="H147" s="284">
        <v>24.312000000000001</v>
      </c>
      <c r="I147" s="248"/>
      <c r="J147" s="248"/>
      <c r="K147" s="285"/>
      <c r="L147" s="248"/>
      <c r="M147" s="133"/>
      <c r="T147" s="134"/>
      <c r="AT147" s="132" t="s">
        <v>132</v>
      </c>
      <c r="AU147" s="132" t="s">
        <v>77</v>
      </c>
      <c r="AV147" s="13" t="s">
        <v>77</v>
      </c>
      <c r="AW147" s="13" t="s">
        <v>29</v>
      </c>
      <c r="AX147" s="13" t="s">
        <v>67</v>
      </c>
      <c r="AY147" s="132" t="s">
        <v>120</v>
      </c>
    </row>
    <row r="148" spans="2:65" s="13" customFormat="1">
      <c r="B148" s="281"/>
      <c r="C148" s="248"/>
      <c r="D148" s="277" t="s">
        <v>132</v>
      </c>
      <c r="E148" s="282" t="s">
        <v>17</v>
      </c>
      <c r="F148" s="283" t="s">
        <v>177</v>
      </c>
      <c r="G148" s="248"/>
      <c r="H148" s="284">
        <v>0.47799999999999998</v>
      </c>
      <c r="I148" s="248"/>
      <c r="J148" s="248"/>
      <c r="K148" s="285"/>
      <c r="L148" s="248"/>
      <c r="M148" s="133"/>
      <c r="T148" s="134"/>
      <c r="AT148" s="132" t="s">
        <v>132</v>
      </c>
      <c r="AU148" s="132" t="s">
        <v>77</v>
      </c>
      <c r="AV148" s="13" t="s">
        <v>77</v>
      </c>
      <c r="AW148" s="13" t="s">
        <v>29</v>
      </c>
      <c r="AX148" s="13" t="s">
        <v>67</v>
      </c>
      <c r="AY148" s="132" t="s">
        <v>120</v>
      </c>
    </row>
    <row r="149" spans="2:65" s="13" customFormat="1">
      <c r="B149" s="281"/>
      <c r="C149" s="248"/>
      <c r="D149" s="277" t="s">
        <v>132</v>
      </c>
      <c r="E149" s="282" t="s">
        <v>17</v>
      </c>
      <c r="F149" s="283" t="s">
        <v>178</v>
      </c>
      <c r="G149" s="248"/>
      <c r="H149" s="284">
        <v>-3.3780000000000001</v>
      </c>
      <c r="I149" s="248"/>
      <c r="J149" s="248"/>
      <c r="K149" s="285"/>
      <c r="L149" s="248"/>
      <c r="M149" s="133"/>
      <c r="T149" s="134"/>
      <c r="AT149" s="132" t="s">
        <v>132</v>
      </c>
      <c r="AU149" s="132" t="s">
        <v>77</v>
      </c>
      <c r="AV149" s="13" t="s">
        <v>77</v>
      </c>
      <c r="AW149" s="13" t="s">
        <v>29</v>
      </c>
      <c r="AX149" s="13" t="s">
        <v>67</v>
      </c>
      <c r="AY149" s="132" t="s">
        <v>120</v>
      </c>
    </row>
    <row r="150" spans="2:65" s="12" customFormat="1">
      <c r="B150" s="276"/>
      <c r="C150" s="247"/>
      <c r="D150" s="277" t="s">
        <v>132</v>
      </c>
      <c r="E150" s="278" t="s">
        <v>17</v>
      </c>
      <c r="F150" s="279" t="s">
        <v>179</v>
      </c>
      <c r="G150" s="247"/>
      <c r="H150" s="278" t="s">
        <v>17</v>
      </c>
      <c r="I150" s="247"/>
      <c r="J150" s="247"/>
      <c r="K150" s="280"/>
      <c r="L150" s="247"/>
      <c r="M150" s="130"/>
      <c r="T150" s="131"/>
      <c r="AT150" s="129" t="s">
        <v>132</v>
      </c>
      <c r="AU150" s="129" t="s">
        <v>77</v>
      </c>
      <c r="AV150" s="12" t="s">
        <v>75</v>
      </c>
      <c r="AW150" s="12" t="s">
        <v>29</v>
      </c>
      <c r="AX150" s="12" t="s">
        <v>67</v>
      </c>
      <c r="AY150" s="129" t="s">
        <v>120</v>
      </c>
    </row>
    <row r="151" spans="2:65" s="13" customFormat="1">
      <c r="B151" s="281"/>
      <c r="C151" s="248"/>
      <c r="D151" s="277" t="s">
        <v>132</v>
      </c>
      <c r="E151" s="282" t="s">
        <v>17</v>
      </c>
      <c r="F151" s="283" t="s">
        <v>180</v>
      </c>
      <c r="G151" s="248"/>
      <c r="H151" s="284">
        <v>12.273</v>
      </c>
      <c r="I151" s="248"/>
      <c r="J151" s="248"/>
      <c r="K151" s="285"/>
      <c r="L151" s="248"/>
      <c r="M151" s="133"/>
      <c r="T151" s="134"/>
      <c r="AT151" s="132" t="s">
        <v>132</v>
      </c>
      <c r="AU151" s="132" t="s">
        <v>77</v>
      </c>
      <c r="AV151" s="13" t="s">
        <v>77</v>
      </c>
      <c r="AW151" s="13" t="s">
        <v>29</v>
      </c>
      <c r="AX151" s="13" t="s">
        <v>67</v>
      </c>
      <c r="AY151" s="132" t="s">
        <v>120</v>
      </c>
    </row>
    <row r="152" spans="2:65" s="13" customFormat="1">
      <c r="B152" s="281"/>
      <c r="C152" s="248"/>
      <c r="D152" s="277" t="s">
        <v>132</v>
      </c>
      <c r="E152" s="282" t="s">
        <v>17</v>
      </c>
      <c r="F152" s="283" t="s">
        <v>181</v>
      </c>
      <c r="G152" s="248"/>
      <c r="H152" s="284">
        <v>4.6399999999999997</v>
      </c>
      <c r="I152" s="248"/>
      <c r="J152" s="248"/>
      <c r="K152" s="285"/>
      <c r="L152" s="248"/>
      <c r="M152" s="133"/>
      <c r="T152" s="134"/>
      <c r="AT152" s="132" t="s">
        <v>132</v>
      </c>
      <c r="AU152" s="132" t="s">
        <v>77</v>
      </c>
      <c r="AV152" s="13" t="s">
        <v>77</v>
      </c>
      <c r="AW152" s="13" t="s">
        <v>29</v>
      </c>
      <c r="AX152" s="13" t="s">
        <v>67</v>
      </c>
      <c r="AY152" s="132" t="s">
        <v>120</v>
      </c>
    </row>
    <row r="153" spans="2:65" s="13" customFormat="1">
      <c r="B153" s="281"/>
      <c r="C153" s="248"/>
      <c r="D153" s="277" t="s">
        <v>132</v>
      </c>
      <c r="E153" s="282" t="s">
        <v>17</v>
      </c>
      <c r="F153" s="283" t="s">
        <v>182</v>
      </c>
      <c r="G153" s="248"/>
      <c r="H153" s="284">
        <v>0.95599999999999996</v>
      </c>
      <c r="I153" s="248"/>
      <c r="J153" s="248"/>
      <c r="K153" s="285"/>
      <c r="L153" s="248"/>
      <c r="M153" s="133"/>
      <c r="T153" s="134"/>
      <c r="AT153" s="132" t="s">
        <v>132</v>
      </c>
      <c r="AU153" s="132" t="s">
        <v>77</v>
      </c>
      <c r="AV153" s="13" t="s">
        <v>77</v>
      </c>
      <c r="AW153" s="13" t="s">
        <v>29</v>
      </c>
      <c r="AX153" s="13" t="s">
        <v>67</v>
      </c>
      <c r="AY153" s="132" t="s">
        <v>120</v>
      </c>
    </row>
    <row r="154" spans="2:65" s="13" customFormat="1">
      <c r="B154" s="281"/>
      <c r="C154" s="248"/>
      <c r="D154" s="277" t="s">
        <v>132</v>
      </c>
      <c r="E154" s="282" t="s">
        <v>17</v>
      </c>
      <c r="F154" s="283" t="s">
        <v>183</v>
      </c>
      <c r="G154" s="248"/>
      <c r="H154" s="284">
        <v>-0.82699999999999996</v>
      </c>
      <c r="I154" s="248"/>
      <c r="J154" s="248"/>
      <c r="K154" s="285"/>
      <c r="L154" s="248"/>
      <c r="M154" s="133"/>
      <c r="T154" s="134"/>
      <c r="AT154" s="132" t="s">
        <v>132</v>
      </c>
      <c r="AU154" s="132" t="s">
        <v>77</v>
      </c>
      <c r="AV154" s="13" t="s">
        <v>77</v>
      </c>
      <c r="AW154" s="13" t="s">
        <v>29</v>
      </c>
      <c r="AX154" s="13" t="s">
        <v>67</v>
      </c>
      <c r="AY154" s="132" t="s">
        <v>120</v>
      </c>
    </row>
    <row r="155" spans="2:65" s="12" customFormat="1">
      <c r="B155" s="276"/>
      <c r="C155" s="247"/>
      <c r="D155" s="277" t="s">
        <v>132</v>
      </c>
      <c r="E155" s="278" t="s">
        <v>17</v>
      </c>
      <c r="F155" s="279" t="s">
        <v>184</v>
      </c>
      <c r="G155" s="247"/>
      <c r="H155" s="278" t="s">
        <v>17</v>
      </c>
      <c r="I155" s="247"/>
      <c r="J155" s="247"/>
      <c r="K155" s="280"/>
      <c r="L155" s="247"/>
      <c r="M155" s="130"/>
      <c r="T155" s="131"/>
      <c r="AT155" s="129" t="s">
        <v>132</v>
      </c>
      <c r="AU155" s="129" t="s">
        <v>77</v>
      </c>
      <c r="AV155" s="12" t="s">
        <v>75</v>
      </c>
      <c r="AW155" s="12" t="s">
        <v>29</v>
      </c>
      <c r="AX155" s="12" t="s">
        <v>67</v>
      </c>
      <c r="AY155" s="129" t="s">
        <v>120</v>
      </c>
    </row>
    <row r="156" spans="2:65" s="13" customFormat="1">
      <c r="B156" s="281"/>
      <c r="C156" s="248"/>
      <c r="D156" s="277" t="s">
        <v>132</v>
      </c>
      <c r="E156" s="282" t="s">
        <v>17</v>
      </c>
      <c r="F156" s="283" t="s">
        <v>142</v>
      </c>
      <c r="G156" s="248"/>
      <c r="H156" s="284">
        <v>2.7</v>
      </c>
      <c r="I156" s="248"/>
      <c r="J156" s="248"/>
      <c r="K156" s="285"/>
      <c r="L156" s="248"/>
      <c r="M156" s="133"/>
      <c r="T156" s="134"/>
      <c r="AT156" s="132" t="s">
        <v>132</v>
      </c>
      <c r="AU156" s="132" t="s">
        <v>77</v>
      </c>
      <c r="AV156" s="13" t="s">
        <v>77</v>
      </c>
      <c r="AW156" s="13" t="s">
        <v>29</v>
      </c>
      <c r="AX156" s="13" t="s">
        <v>67</v>
      </c>
      <c r="AY156" s="132" t="s">
        <v>120</v>
      </c>
    </row>
    <row r="157" spans="2:65" s="13" customFormat="1">
      <c r="B157" s="281"/>
      <c r="C157" s="248"/>
      <c r="D157" s="277" t="s">
        <v>132</v>
      </c>
      <c r="E157" s="282" t="s">
        <v>17</v>
      </c>
      <c r="F157" s="283" t="s">
        <v>177</v>
      </c>
      <c r="G157" s="248"/>
      <c r="H157" s="284">
        <v>0.47799999999999998</v>
      </c>
      <c r="I157" s="248"/>
      <c r="J157" s="248"/>
      <c r="K157" s="285"/>
      <c r="L157" s="248"/>
      <c r="M157" s="133"/>
      <c r="T157" s="134"/>
      <c r="AT157" s="132" t="s">
        <v>132</v>
      </c>
      <c r="AU157" s="132" t="s">
        <v>77</v>
      </c>
      <c r="AV157" s="13" t="s">
        <v>77</v>
      </c>
      <c r="AW157" s="13" t="s">
        <v>29</v>
      </c>
      <c r="AX157" s="13" t="s">
        <v>67</v>
      </c>
      <c r="AY157" s="132" t="s">
        <v>120</v>
      </c>
    </row>
    <row r="158" spans="2:65" s="13" customFormat="1">
      <c r="B158" s="281"/>
      <c r="C158" s="248"/>
      <c r="D158" s="277" t="s">
        <v>132</v>
      </c>
      <c r="E158" s="282" t="s">
        <v>17</v>
      </c>
      <c r="F158" s="283" t="s">
        <v>185</v>
      </c>
      <c r="G158" s="248"/>
      <c r="H158" s="284">
        <v>-0.41399999999999998</v>
      </c>
      <c r="I158" s="248"/>
      <c r="J158" s="248"/>
      <c r="K158" s="285"/>
      <c r="L158" s="248"/>
      <c r="M158" s="133"/>
      <c r="T158" s="134"/>
      <c r="AT158" s="132" t="s">
        <v>132</v>
      </c>
      <c r="AU158" s="132" t="s">
        <v>77</v>
      </c>
      <c r="AV158" s="13" t="s">
        <v>77</v>
      </c>
      <c r="AW158" s="13" t="s">
        <v>29</v>
      </c>
      <c r="AX158" s="13" t="s">
        <v>67</v>
      </c>
      <c r="AY158" s="132" t="s">
        <v>120</v>
      </c>
    </row>
    <row r="159" spans="2:65" s="14" customFormat="1">
      <c r="B159" s="286"/>
      <c r="C159" s="249"/>
      <c r="D159" s="277" t="s">
        <v>132</v>
      </c>
      <c r="E159" s="287" t="s">
        <v>17</v>
      </c>
      <c r="F159" s="288" t="s">
        <v>134</v>
      </c>
      <c r="G159" s="249"/>
      <c r="H159" s="289">
        <v>41.218000000000011</v>
      </c>
      <c r="I159" s="249"/>
      <c r="J159" s="249"/>
      <c r="K159" s="290"/>
      <c r="L159" s="249"/>
      <c r="M159" s="136"/>
      <c r="T159" s="137"/>
      <c r="AT159" s="135" t="s">
        <v>132</v>
      </c>
      <c r="AU159" s="135" t="s">
        <v>77</v>
      </c>
      <c r="AV159" s="14" t="s">
        <v>128</v>
      </c>
      <c r="AW159" s="14" t="s">
        <v>29</v>
      </c>
      <c r="AX159" s="14" t="s">
        <v>75</v>
      </c>
      <c r="AY159" s="135" t="s">
        <v>120</v>
      </c>
    </row>
    <row r="160" spans="2:65" s="1" customFormat="1" ht="16.5" customHeight="1">
      <c r="B160" s="255"/>
      <c r="C160" s="116" t="s">
        <v>186</v>
      </c>
      <c r="D160" s="116" t="s">
        <v>123</v>
      </c>
      <c r="E160" s="117" t="s">
        <v>187</v>
      </c>
      <c r="F160" s="118" t="s">
        <v>188</v>
      </c>
      <c r="G160" s="119" t="s">
        <v>137</v>
      </c>
      <c r="H160" s="120">
        <v>25</v>
      </c>
      <c r="I160" s="313"/>
      <c r="J160" s="121">
        <f>ROUND(I160*H160,2)</f>
        <v>0</v>
      </c>
      <c r="K160" s="273" t="s">
        <v>127</v>
      </c>
      <c r="L160" s="235"/>
      <c r="M160" s="122" t="s">
        <v>17</v>
      </c>
      <c r="N160" s="123" t="s">
        <v>38</v>
      </c>
      <c r="O160" s="124">
        <v>0.27200000000000002</v>
      </c>
      <c r="P160" s="124">
        <f>O160*H160</f>
        <v>6.8000000000000007</v>
      </c>
      <c r="Q160" s="124">
        <v>3.0000000000000001E-3</v>
      </c>
      <c r="R160" s="124">
        <f>Q160*H160</f>
        <v>7.4999999999999997E-2</v>
      </c>
      <c r="S160" s="124">
        <v>0</v>
      </c>
      <c r="T160" s="125">
        <f>S160*H160</f>
        <v>0</v>
      </c>
      <c r="AR160" s="126" t="s">
        <v>128</v>
      </c>
      <c r="AT160" s="126" t="s">
        <v>123</v>
      </c>
      <c r="AU160" s="126" t="s">
        <v>77</v>
      </c>
      <c r="AY160" s="18" t="s">
        <v>120</v>
      </c>
      <c r="BE160" s="127">
        <f>IF(N160="základní",J160,0)</f>
        <v>0</v>
      </c>
      <c r="BF160" s="127">
        <f>IF(N160="snížená",J160,0)</f>
        <v>0</v>
      </c>
      <c r="BG160" s="127">
        <f>IF(N160="zákl. přenesená",J160,0)</f>
        <v>0</v>
      </c>
      <c r="BH160" s="127">
        <f>IF(N160="sníž. přenesená",J160,0)</f>
        <v>0</v>
      </c>
      <c r="BI160" s="127">
        <f>IF(N160="nulová",J160,0)</f>
        <v>0</v>
      </c>
      <c r="BJ160" s="18" t="s">
        <v>75</v>
      </c>
      <c r="BK160" s="127">
        <f>ROUND(I160*H160,2)</f>
        <v>0</v>
      </c>
      <c r="BL160" s="18" t="s">
        <v>128</v>
      </c>
      <c r="BM160" s="126" t="s">
        <v>189</v>
      </c>
    </row>
    <row r="161" spans="2:65" s="1" customFormat="1">
      <c r="B161" s="255"/>
      <c r="C161" s="235"/>
      <c r="D161" s="274" t="s">
        <v>130</v>
      </c>
      <c r="E161" s="235"/>
      <c r="F161" s="275" t="s">
        <v>190</v>
      </c>
      <c r="G161" s="235"/>
      <c r="H161" s="235"/>
      <c r="I161" s="235"/>
      <c r="J161" s="235"/>
      <c r="K161" s="257"/>
      <c r="L161" s="235"/>
      <c r="M161" s="128"/>
      <c r="T161" s="49"/>
      <c r="AT161" s="18" t="s">
        <v>130</v>
      </c>
      <c r="AU161" s="18" t="s">
        <v>77</v>
      </c>
    </row>
    <row r="162" spans="2:65" s="12" customFormat="1">
      <c r="B162" s="276"/>
      <c r="C162" s="247"/>
      <c r="D162" s="277" t="s">
        <v>132</v>
      </c>
      <c r="E162" s="278" t="s">
        <v>17</v>
      </c>
      <c r="F162" s="279" t="s">
        <v>133</v>
      </c>
      <c r="G162" s="247"/>
      <c r="H162" s="278" t="s">
        <v>17</v>
      </c>
      <c r="I162" s="247"/>
      <c r="J162" s="247"/>
      <c r="K162" s="280"/>
      <c r="L162" s="247"/>
      <c r="M162" s="130"/>
      <c r="T162" s="131"/>
      <c r="AT162" s="129" t="s">
        <v>132</v>
      </c>
      <c r="AU162" s="129" t="s">
        <v>77</v>
      </c>
      <c r="AV162" s="12" t="s">
        <v>75</v>
      </c>
      <c r="AW162" s="12" t="s">
        <v>29</v>
      </c>
      <c r="AX162" s="12" t="s">
        <v>67</v>
      </c>
      <c r="AY162" s="129" t="s">
        <v>120</v>
      </c>
    </row>
    <row r="163" spans="2:65" s="13" customFormat="1">
      <c r="B163" s="281"/>
      <c r="C163" s="248"/>
      <c r="D163" s="277" t="s">
        <v>132</v>
      </c>
      <c r="E163" s="282" t="s">
        <v>17</v>
      </c>
      <c r="F163" s="283" t="s">
        <v>191</v>
      </c>
      <c r="G163" s="248"/>
      <c r="H163" s="284">
        <v>25</v>
      </c>
      <c r="I163" s="248"/>
      <c r="J163" s="248"/>
      <c r="K163" s="285"/>
      <c r="L163" s="248"/>
      <c r="M163" s="133"/>
      <c r="T163" s="134"/>
      <c r="AT163" s="132" t="s">
        <v>132</v>
      </c>
      <c r="AU163" s="132" t="s">
        <v>77</v>
      </c>
      <c r="AV163" s="13" t="s">
        <v>77</v>
      </c>
      <c r="AW163" s="13" t="s">
        <v>29</v>
      </c>
      <c r="AX163" s="13" t="s">
        <v>67</v>
      </c>
      <c r="AY163" s="132" t="s">
        <v>120</v>
      </c>
    </row>
    <row r="164" spans="2:65" s="14" customFormat="1">
      <c r="B164" s="286"/>
      <c r="C164" s="249"/>
      <c r="D164" s="277" t="s">
        <v>132</v>
      </c>
      <c r="E164" s="287" t="s">
        <v>17</v>
      </c>
      <c r="F164" s="288" t="s">
        <v>134</v>
      </c>
      <c r="G164" s="249"/>
      <c r="H164" s="289">
        <v>25</v>
      </c>
      <c r="I164" s="249"/>
      <c r="J164" s="249"/>
      <c r="K164" s="290"/>
      <c r="L164" s="249"/>
      <c r="M164" s="136"/>
      <c r="T164" s="137"/>
      <c r="AT164" s="135" t="s">
        <v>132</v>
      </c>
      <c r="AU164" s="135" t="s">
        <v>77</v>
      </c>
      <c r="AV164" s="14" t="s">
        <v>128</v>
      </c>
      <c r="AW164" s="14" t="s">
        <v>29</v>
      </c>
      <c r="AX164" s="14" t="s">
        <v>75</v>
      </c>
      <c r="AY164" s="135" t="s">
        <v>120</v>
      </c>
    </row>
    <row r="165" spans="2:65" s="1" customFormat="1" ht="24.2" customHeight="1">
      <c r="B165" s="255"/>
      <c r="C165" s="116" t="s">
        <v>192</v>
      </c>
      <c r="D165" s="116" t="s">
        <v>123</v>
      </c>
      <c r="E165" s="117" t="s">
        <v>193</v>
      </c>
      <c r="F165" s="118" t="s">
        <v>194</v>
      </c>
      <c r="G165" s="119" t="s">
        <v>126</v>
      </c>
      <c r="H165" s="120">
        <v>1</v>
      </c>
      <c r="I165" s="313"/>
      <c r="J165" s="121">
        <f>ROUND(I165*H165,2)</f>
        <v>0</v>
      </c>
      <c r="K165" s="273" t="s">
        <v>127</v>
      </c>
      <c r="L165" s="235"/>
      <c r="M165" s="122" t="s">
        <v>17</v>
      </c>
      <c r="N165" s="123" t="s">
        <v>38</v>
      </c>
      <c r="O165" s="124">
        <v>0.754</v>
      </c>
      <c r="P165" s="124">
        <f>O165*H165</f>
        <v>0.754</v>
      </c>
      <c r="Q165" s="124">
        <v>1.7770000000000001E-2</v>
      </c>
      <c r="R165" s="124">
        <f>Q165*H165</f>
        <v>1.7770000000000001E-2</v>
      </c>
      <c r="S165" s="124">
        <v>0</v>
      </c>
      <c r="T165" s="125">
        <f>S165*H165</f>
        <v>0</v>
      </c>
      <c r="AR165" s="126" t="s">
        <v>128</v>
      </c>
      <c r="AT165" s="126" t="s">
        <v>123</v>
      </c>
      <c r="AU165" s="126" t="s">
        <v>77</v>
      </c>
      <c r="AY165" s="18" t="s">
        <v>120</v>
      </c>
      <c r="BE165" s="127">
        <f>IF(N165="základní",J165,0)</f>
        <v>0</v>
      </c>
      <c r="BF165" s="127">
        <f>IF(N165="snížená",J165,0)</f>
        <v>0</v>
      </c>
      <c r="BG165" s="127">
        <f>IF(N165="zákl. přenesená",J165,0)</f>
        <v>0</v>
      </c>
      <c r="BH165" s="127">
        <f>IF(N165="sníž. přenesená",J165,0)</f>
        <v>0</v>
      </c>
      <c r="BI165" s="127">
        <f>IF(N165="nulová",J165,0)</f>
        <v>0</v>
      </c>
      <c r="BJ165" s="18" t="s">
        <v>75</v>
      </c>
      <c r="BK165" s="127">
        <f>ROUND(I165*H165,2)</f>
        <v>0</v>
      </c>
      <c r="BL165" s="18" t="s">
        <v>128</v>
      </c>
      <c r="BM165" s="126" t="s">
        <v>195</v>
      </c>
    </row>
    <row r="166" spans="2:65" s="1" customFormat="1">
      <c r="B166" s="255"/>
      <c r="C166" s="235"/>
      <c r="D166" s="274" t="s">
        <v>130</v>
      </c>
      <c r="E166" s="235"/>
      <c r="F166" s="275" t="s">
        <v>196</v>
      </c>
      <c r="G166" s="235"/>
      <c r="H166" s="235"/>
      <c r="I166" s="235"/>
      <c r="J166" s="235"/>
      <c r="K166" s="257"/>
      <c r="L166" s="235"/>
      <c r="M166" s="128"/>
      <c r="T166" s="49"/>
      <c r="AT166" s="18" t="s">
        <v>130</v>
      </c>
      <c r="AU166" s="18" t="s">
        <v>77</v>
      </c>
    </row>
    <row r="167" spans="2:65" s="12" customFormat="1">
      <c r="B167" s="276"/>
      <c r="C167" s="247"/>
      <c r="D167" s="277" t="s">
        <v>132</v>
      </c>
      <c r="E167" s="278" t="s">
        <v>17</v>
      </c>
      <c r="F167" s="279" t="s">
        <v>133</v>
      </c>
      <c r="G167" s="247"/>
      <c r="H167" s="278" t="s">
        <v>17</v>
      </c>
      <c r="I167" s="247"/>
      <c r="J167" s="247"/>
      <c r="K167" s="280"/>
      <c r="L167" s="247"/>
      <c r="M167" s="130"/>
      <c r="T167" s="131"/>
      <c r="AT167" s="129" t="s">
        <v>132</v>
      </c>
      <c r="AU167" s="129" t="s">
        <v>77</v>
      </c>
      <c r="AV167" s="12" t="s">
        <v>75</v>
      </c>
      <c r="AW167" s="12" t="s">
        <v>29</v>
      </c>
      <c r="AX167" s="12" t="s">
        <v>67</v>
      </c>
      <c r="AY167" s="129" t="s">
        <v>120</v>
      </c>
    </row>
    <row r="168" spans="2:65" s="13" customFormat="1">
      <c r="B168" s="281"/>
      <c r="C168" s="248"/>
      <c r="D168" s="277" t="s">
        <v>132</v>
      </c>
      <c r="E168" s="282" t="s">
        <v>17</v>
      </c>
      <c r="F168" s="283" t="s">
        <v>75</v>
      </c>
      <c r="G168" s="248"/>
      <c r="H168" s="284">
        <v>1</v>
      </c>
      <c r="I168" s="248"/>
      <c r="J168" s="248"/>
      <c r="K168" s="285"/>
      <c r="L168" s="248"/>
      <c r="M168" s="133"/>
      <c r="T168" s="134"/>
      <c r="AT168" s="132" t="s">
        <v>132</v>
      </c>
      <c r="AU168" s="132" t="s">
        <v>77</v>
      </c>
      <c r="AV168" s="13" t="s">
        <v>77</v>
      </c>
      <c r="AW168" s="13" t="s">
        <v>29</v>
      </c>
      <c r="AX168" s="13" t="s">
        <v>67</v>
      </c>
      <c r="AY168" s="132" t="s">
        <v>120</v>
      </c>
    </row>
    <row r="169" spans="2:65" s="14" customFormat="1">
      <c r="B169" s="286"/>
      <c r="C169" s="249"/>
      <c r="D169" s="277" t="s">
        <v>132</v>
      </c>
      <c r="E169" s="287" t="s">
        <v>17</v>
      </c>
      <c r="F169" s="288" t="s">
        <v>134</v>
      </c>
      <c r="G169" s="249"/>
      <c r="H169" s="289">
        <v>1</v>
      </c>
      <c r="I169" s="249"/>
      <c r="J169" s="249"/>
      <c r="K169" s="290"/>
      <c r="L169" s="249"/>
      <c r="M169" s="136"/>
      <c r="T169" s="137"/>
      <c r="AT169" s="135" t="s">
        <v>132</v>
      </c>
      <c r="AU169" s="135" t="s">
        <v>77</v>
      </c>
      <c r="AV169" s="14" t="s">
        <v>128</v>
      </c>
      <c r="AW169" s="14" t="s">
        <v>29</v>
      </c>
      <c r="AX169" s="14" t="s">
        <v>75</v>
      </c>
      <c r="AY169" s="135" t="s">
        <v>120</v>
      </c>
    </row>
    <row r="170" spans="2:65" s="1" customFormat="1" ht="16.5" customHeight="1">
      <c r="B170" s="255"/>
      <c r="C170" s="138" t="s">
        <v>197</v>
      </c>
      <c r="D170" s="138" t="s">
        <v>198</v>
      </c>
      <c r="E170" s="139" t="s">
        <v>199</v>
      </c>
      <c r="F170" s="140" t="s">
        <v>200</v>
      </c>
      <c r="G170" s="141" t="s">
        <v>126</v>
      </c>
      <c r="H170" s="142">
        <v>1</v>
      </c>
      <c r="I170" s="314"/>
      <c r="J170" s="143">
        <f>ROUND(I170*H170,2)</f>
        <v>0</v>
      </c>
      <c r="K170" s="291" t="s">
        <v>127</v>
      </c>
      <c r="L170" s="250"/>
      <c r="M170" s="144" t="s">
        <v>17</v>
      </c>
      <c r="N170" s="145" t="s">
        <v>38</v>
      </c>
      <c r="O170" s="124">
        <v>0</v>
      </c>
      <c r="P170" s="124">
        <f>O170*H170</f>
        <v>0</v>
      </c>
      <c r="Q170" s="124">
        <v>1.2489999999999999E-2</v>
      </c>
      <c r="R170" s="124">
        <f>Q170*H170</f>
        <v>1.2489999999999999E-2</v>
      </c>
      <c r="S170" s="124">
        <v>0</v>
      </c>
      <c r="T170" s="125">
        <f>S170*H170</f>
        <v>0</v>
      </c>
      <c r="AR170" s="126" t="s">
        <v>186</v>
      </c>
      <c r="AT170" s="126" t="s">
        <v>198</v>
      </c>
      <c r="AU170" s="126" t="s">
        <v>77</v>
      </c>
      <c r="AY170" s="18" t="s">
        <v>120</v>
      </c>
      <c r="BE170" s="127">
        <f>IF(N170="základní",J170,0)</f>
        <v>0</v>
      </c>
      <c r="BF170" s="127">
        <f>IF(N170="snížená",J170,0)</f>
        <v>0</v>
      </c>
      <c r="BG170" s="127">
        <f>IF(N170="zákl. přenesená",J170,0)</f>
        <v>0</v>
      </c>
      <c r="BH170" s="127">
        <f>IF(N170="sníž. přenesená",J170,0)</f>
        <v>0</v>
      </c>
      <c r="BI170" s="127">
        <f>IF(N170="nulová",J170,0)</f>
        <v>0</v>
      </c>
      <c r="BJ170" s="18" t="s">
        <v>75</v>
      </c>
      <c r="BK170" s="127">
        <f>ROUND(I170*H170,2)</f>
        <v>0</v>
      </c>
      <c r="BL170" s="18" t="s">
        <v>128</v>
      </c>
      <c r="BM170" s="126" t="s">
        <v>201</v>
      </c>
    </row>
    <row r="171" spans="2:65" s="12" customFormat="1">
      <c r="B171" s="276"/>
      <c r="C171" s="247"/>
      <c r="D171" s="277" t="s">
        <v>132</v>
      </c>
      <c r="E171" s="278" t="s">
        <v>17</v>
      </c>
      <c r="F171" s="279" t="s">
        <v>133</v>
      </c>
      <c r="G171" s="247"/>
      <c r="H171" s="278" t="s">
        <v>17</v>
      </c>
      <c r="I171" s="247"/>
      <c r="J171" s="247"/>
      <c r="K171" s="280"/>
      <c r="L171" s="247"/>
      <c r="M171" s="130"/>
      <c r="T171" s="131"/>
      <c r="AT171" s="129" t="s">
        <v>132</v>
      </c>
      <c r="AU171" s="129" t="s">
        <v>77</v>
      </c>
      <c r="AV171" s="12" t="s">
        <v>75</v>
      </c>
      <c r="AW171" s="12" t="s">
        <v>29</v>
      </c>
      <c r="AX171" s="12" t="s">
        <v>67</v>
      </c>
      <c r="AY171" s="129" t="s">
        <v>120</v>
      </c>
    </row>
    <row r="172" spans="2:65" s="13" customFormat="1">
      <c r="B172" s="281"/>
      <c r="C172" s="248"/>
      <c r="D172" s="277" t="s">
        <v>132</v>
      </c>
      <c r="E172" s="282" t="s">
        <v>17</v>
      </c>
      <c r="F172" s="283" t="s">
        <v>75</v>
      </c>
      <c r="G172" s="248"/>
      <c r="H172" s="284">
        <v>1</v>
      </c>
      <c r="I172" s="248"/>
      <c r="J172" s="248"/>
      <c r="K172" s="285"/>
      <c r="L172" s="248"/>
      <c r="M172" s="133"/>
      <c r="T172" s="134"/>
      <c r="AT172" s="132" t="s">
        <v>132</v>
      </c>
      <c r="AU172" s="132" t="s">
        <v>77</v>
      </c>
      <c r="AV172" s="13" t="s">
        <v>77</v>
      </c>
      <c r="AW172" s="13" t="s">
        <v>29</v>
      </c>
      <c r="AX172" s="13" t="s">
        <v>67</v>
      </c>
      <c r="AY172" s="132" t="s">
        <v>120</v>
      </c>
    </row>
    <row r="173" spans="2:65" s="14" customFormat="1">
      <c r="B173" s="286"/>
      <c r="C173" s="249"/>
      <c r="D173" s="277" t="s">
        <v>132</v>
      </c>
      <c r="E173" s="287" t="s">
        <v>17</v>
      </c>
      <c r="F173" s="288" t="s">
        <v>134</v>
      </c>
      <c r="G173" s="249"/>
      <c r="H173" s="289">
        <v>1</v>
      </c>
      <c r="I173" s="249"/>
      <c r="J173" s="249"/>
      <c r="K173" s="290"/>
      <c r="L173" s="249"/>
      <c r="M173" s="136"/>
      <c r="T173" s="137"/>
      <c r="AT173" s="135" t="s">
        <v>132</v>
      </c>
      <c r="AU173" s="135" t="s">
        <v>77</v>
      </c>
      <c r="AV173" s="14" t="s">
        <v>128</v>
      </c>
      <c r="AW173" s="14" t="s">
        <v>29</v>
      </c>
      <c r="AX173" s="14" t="s">
        <v>75</v>
      </c>
      <c r="AY173" s="135" t="s">
        <v>120</v>
      </c>
    </row>
    <row r="174" spans="2:65" s="11" customFormat="1" ht="22.9" customHeight="1">
      <c r="B174" s="266"/>
      <c r="C174" s="234"/>
      <c r="D174" s="267" t="s">
        <v>66</v>
      </c>
      <c r="E174" s="271" t="s">
        <v>192</v>
      </c>
      <c r="F174" s="271" t="s">
        <v>202</v>
      </c>
      <c r="G174" s="234"/>
      <c r="H174" s="234"/>
      <c r="I174" s="234"/>
      <c r="J174" s="272">
        <f>BK174</f>
        <v>0</v>
      </c>
      <c r="K174" s="270"/>
      <c r="L174" s="234"/>
      <c r="M174" s="111"/>
      <c r="P174" s="112">
        <f>SUM(P175:P247)</f>
        <v>32.290751</v>
      </c>
      <c r="R174" s="112">
        <f>SUM(R175:R247)</f>
        <v>1.3129999999999999E-3</v>
      </c>
      <c r="T174" s="113">
        <f>SUM(T175:T247)</f>
        <v>7.2528919999999992</v>
      </c>
      <c r="AR174" s="110" t="s">
        <v>75</v>
      </c>
      <c r="AT174" s="114" t="s">
        <v>66</v>
      </c>
      <c r="AU174" s="114" t="s">
        <v>75</v>
      </c>
      <c r="AY174" s="110" t="s">
        <v>120</v>
      </c>
      <c r="BK174" s="115">
        <f>SUM(BK175:BK247)</f>
        <v>0</v>
      </c>
    </row>
    <row r="175" spans="2:65" s="1" customFormat="1" ht="24.2" customHeight="1">
      <c r="B175" s="255"/>
      <c r="C175" s="116" t="s">
        <v>203</v>
      </c>
      <c r="D175" s="116" t="s">
        <v>123</v>
      </c>
      <c r="E175" s="117" t="s">
        <v>204</v>
      </c>
      <c r="F175" s="118" t="s">
        <v>205</v>
      </c>
      <c r="G175" s="119" t="s">
        <v>137</v>
      </c>
      <c r="H175" s="120">
        <v>10.1</v>
      </c>
      <c r="I175" s="313"/>
      <c r="J175" s="121">
        <f>ROUND(I175*H175,2)</f>
        <v>0</v>
      </c>
      <c r="K175" s="273" t="s">
        <v>127</v>
      </c>
      <c r="L175" s="235"/>
      <c r="M175" s="122" t="s">
        <v>17</v>
      </c>
      <c r="N175" s="123" t="s">
        <v>38</v>
      </c>
      <c r="O175" s="124">
        <v>0.105</v>
      </c>
      <c r="P175" s="124">
        <f>O175*H175</f>
        <v>1.0605</v>
      </c>
      <c r="Q175" s="124">
        <v>1.2999999999999999E-4</v>
      </c>
      <c r="R175" s="124">
        <f>Q175*H175</f>
        <v>1.3129999999999999E-3</v>
      </c>
      <c r="S175" s="124">
        <v>0</v>
      </c>
      <c r="T175" s="125">
        <f>S175*H175</f>
        <v>0</v>
      </c>
      <c r="AR175" s="126" t="s">
        <v>128</v>
      </c>
      <c r="AT175" s="126" t="s">
        <v>123</v>
      </c>
      <c r="AU175" s="126" t="s">
        <v>77</v>
      </c>
      <c r="AY175" s="18" t="s">
        <v>120</v>
      </c>
      <c r="BE175" s="127">
        <f>IF(N175="základní",J175,0)</f>
        <v>0</v>
      </c>
      <c r="BF175" s="127">
        <f>IF(N175="snížená",J175,0)</f>
        <v>0</v>
      </c>
      <c r="BG175" s="127">
        <f>IF(N175="zákl. přenesená",J175,0)</f>
        <v>0</v>
      </c>
      <c r="BH175" s="127">
        <f>IF(N175="sníž. přenesená",J175,0)</f>
        <v>0</v>
      </c>
      <c r="BI175" s="127">
        <f>IF(N175="nulová",J175,0)</f>
        <v>0</v>
      </c>
      <c r="BJ175" s="18" t="s">
        <v>75</v>
      </c>
      <c r="BK175" s="127">
        <f>ROUND(I175*H175,2)</f>
        <v>0</v>
      </c>
      <c r="BL175" s="18" t="s">
        <v>128</v>
      </c>
      <c r="BM175" s="126" t="s">
        <v>206</v>
      </c>
    </row>
    <row r="176" spans="2:65" s="1" customFormat="1">
      <c r="B176" s="255"/>
      <c r="C176" s="235"/>
      <c r="D176" s="274" t="s">
        <v>130</v>
      </c>
      <c r="E176" s="235"/>
      <c r="F176" s="275" t="s">
        <v>207</v>
      </c>
      <c r="G176" s="235"/>
      <c r="H176" s="235"/>
      <c r="I176" s="235"/>
      <c r="J176" s="235"/>
      <c r="K176" s="257"/>
      <c r="L176" s="235"/>
      <c r="M176" s="128"/>
      <c r="T176" s="49"/>
      <c r="AT176" s="18" t="s">
        <v>130</v>
      </c>
      <c r="AU176" s="18" t="s">
        <v>77</v>
      </c>
    </row>
    <row r="177" spans="2:65" s="13" customFormat="1">
      <c r="B177" s="281"/>
      <c r="C177" s="248"/>
      <c r="D177" s="277" t="s">
        <v>132</v>
      </c>
      <c r="E177" s="282" t="s">
        <v>17</v>
      </c>
      <c r="F177" s="283" t="s">
        <v>208</v>
      </c>
      <c r="G177" s="248"/>
      <c r="H177" s="284">
        <v>10.1</v>
      </c>
      <c r="I177" s="248"/>
      <c r="J177" s="248"/>
      <c r="K177" s="285"/>
      <c r="L177" s="248"/>
      <c r="M177" s="133"/>
      <c r="T177" s="134"/>
      <c r="AT177" s="132" t="s">
        <v>132</v>
      </c>
      <c r="AU177" s="132" t="s">
        <v>77</v>
      </c>
      <c r="AV177" s="13" t="s">
        <v>77</v>
      </c>
      <c r="AW177" s="13" t="s">
        <v>29</v>
      </c>
      <c r="AX177" s="13" t="s">
        <v>67</v>
      </c>
      <c r="AY177" s="132" t="s">
        <v>120</v>
      </c>
    </row>
    <row r="178" spans="2:65" s="14" customFormat="1">
      <c r="B178" s="286"/>
      <c r="C178" s="249"/>
      <c r="D178" s="277" t="s">
        <v>132</v>
      </c>
      <c r="E178" s="287" t="s">
        <v>17</v>
      </c>
      <c r="F178" s="288" t="s">
        <v>134</v>
      </c>
      <c r="G178" s="249"/>
      <c r="H178" s="289">
        <v>10.1</v>
      </c>
      <c r="I178" s="249"/>
      <c r="J178" s="249"/>
      <c r="K178" s="290"/>
      <c r="L178" s="249"/>
      <c r="M178" s="136"/>
      <c r="T178" s="137"/>
      <c r="AT178" s="135" t="s">
        <v>132</v>
      </c>
      <c r="AU178" s="135" t="s">
        <v>77</v>
      </c>
      <c r="AV178" s="14" t="s">
        <v>128</v>
      </c>
      <c r="AW178" s="14" t="s">
        <v>29</v>
      </c>
      <c r="AX178" s="14" t="s">
        <v>75</v>
      </c>
      <c r="AY178" s="135" t="s">
        <v>120</v>
      </c>
    </row>
    <row r="179" spans="2:65" s="1" customFormat="1" ht="24.2" customHeight="1">
      <c r="B179" s="255"/>
      <c r="C179" s="116" t="s">
        <v>209</v>
      </c>
      <c r="D179" s="116" t="s">
        <v>123</v>
      </c>
      <c r="E179" s="117" t="s">
        <v>210</v>
      </c>
      <c r="F179" s="118" t="s">
        <v>211</v>
      </c>
      <c r="G179" s="119" t="s">
        <v>137</v>
      </c>
      <c r="H179" s="120">
        <v>5.532</v>
      </c>
      <c r="I179" s="313"/>
      <c r="J179" s="121">
        <f>ROUND(I179*H179,2)</f>
        <v>0</v>
      </c>
      <c r="K179" s="273" t="s">
        <v>127</v>
      </c>
      <c r="L179" s="235"/>
      <c r="M179" s="122" t="s">
        <v>17</v>
      </c>
      <c r="N179" s="123" t="s">
        <v>38</v>
      </c>
      <c r="O179" s="124">
        <v>0.245</v>
      </c>
      <c r="P179" s="124">
        <f>O179*H179</f>
        <v>1.35534</v>
      </c>
      <c r="Q179" s="124">
        <v>0</v>
      </c>
      <c r="R179" s="124">
        <f>Q179*H179</f>
        <v>0</v>
      </c>
      <c r="S179" s="124">
        <v>0.13100000000000001</v>
      </c>
      <c r="T179" s="125">
        <f>S179*H179</f>
        <v>0.724692</v>
      </c>
      <c r="AR179" s="126" t="s">
        <v>128</v>
      </c>
      <c r="AT179" s="126" t="s">
        <v>123</v>
      </c>
      <c r="AU179" s="126" t="s">
        <v>77</v>
      </c>
      <c r="AY179" s="18" t="s">
        <v>120</v>
      </c>
      <c r="BE179" s="127">
        <f>IF(N179="základní",J179,0)</f>
        <v>0</v>
      </c>
      <c r="BF179" s="127">
        <f>IF(N179="snížená",J179,0)</f>
        <v>0</v>
      </c>
      <c r="BG179" s="127">
        <f>IF(N179="zákl. přenesená",J179,0)</f>
        <v>0</v>
      </c>
      <c r="BH179" s="127">
        <f>IF(N179="sníž. přenesená",J179,0)</f>
        <v>0</v>
      </c>
      <c r="BI179" s="127">
        <f>IF(N179="nulová",J179,0)</f>
        <v>0</v>
      </c>
      <c r="BJ179" s="18" t="s">
        <v>75</v>
      </c>
      <c r="BK179" s="127">
        <f>ROUND(I179*H179,2)</f>
        <v>0</v>
      </c>
      <c r="BL179" s="18" t="s">
        <v>128</v>
      </c>
      <c r="BM179" s="126" t="s">
        <v>212</v>
      </c>
    </row>
    <row r="180" spans="2:65" s="1" customFormat="1">
      <c r="B180" s="255"/>
      <c r="C180" s="235"/>
      <c r="D180" s="274" t="s">
        <v>130</v>
      </c>
      <c r="E180" s="235"/>
      <c r="F180" s="275" t="s">
        <v>213</v>
      </c>
      <c r="G180" s="235"/>
      <c r="H180" s="235"/>
      <c r="I180" s="235"/>
      <c r="J180" s="235"/>
      <c r="K180" s="257"/>
      <c r="L180" s="235"/>
      <c r="M180" s="128"/>
      <c r="T180" s="49"/>
      <c r="AT180" s="18" t="s">
        <v>130</v>
      </c>
      <c r="AU180" s="18" t="s">
        <v>77</v>
      </c>
    </row>
    <row r="181" spans="2:65" s="12" customFormat="1">
      <c r="B181" s="276"/>
      <c r="C181" s="247"/>
      <c r="D181" s="277" t="s">
        <v>132</v>
      </c>
      <c r="E181" s="278" t="s">
        <v>17</v>
      </c>
      <c r="F181" s="279" t="s">
        <v>214</v>
      </c>
      <c r="G181" s="247"/>
      <c r="H181" s="278" t="s">
        <v>17</v>
      </c>
      <c r="I181" s="247"/>
      <c r="J181" s="247"/>
      <c r="K181" s="280"/>
      <c r="L181" s="247"/>
      <c r="M181" s="130"/>
      <c r="T181" s="131"/>
      <c r="AT181" s="129" t="s">
        <v>132</v>
      </c>
      <c r="AU181" s="129" t="s">
        <v>77</v>
      </c>
      <c r="AV181" s="12" t="s">
        <v>75</v>
      </c>
      <c r="AW181" s="12" t="s">
        <v>29</v>
      </c>
      <c r="AX181" s="12" t="s">
        <v>67</v>
      </c>
      <c r="AY181" s="129" t="s">
        <v>120</v>
      </c>
    </row>
    <row r="182" spans="2:65" s="13" customFormat="1">
      <c r="B182" s="281"/>
      <c r="C182" s="248"/>
      <c r="D182" s="277" t="s">
        <v>132</v>
      </c>
      <c r="E182" s="282" t="s">
        <v>17</v>
      </c>
      <c r="F182" s="283" t="s">
        <v>215</v>
      </c>
      <c r="G182" s="248"/>
      <c r="H182" s="284">
        <v>7.8959999999999999</v>
      </c>
      <c r="I182" s="248"/>
      <c r="J182" s="248"/>
      <c r="K182" s="285"/>
      <c r="L182" s="248"/>
      <c r="M182" s="133"/>
      <c r="T182" s="134"/>
      <c r="AT182" s="132" t="s">
        <v>132</v>
      </c>
      <c r="AU182" s="132" t="s">
        <v>77</v>
      </c>
      <c r="AV182" s="13" t="s">
        <v>77</v>
      </c>
      <c r="AW182" s="13" t="s">
        <v>29</v>
      </c>
      <c r="AX182" s="13" t="s">
        <v>67</v>
      </c>
      <c r="AY182" s="132" t="s">
        <v>120</v>
      </c>
    </row>
    <row r="183" spans="2:65" s="13" customFormat="1">
      <c r="B183" s="281"/>
      <c r="C183" s="248"/>
      <c r="D183" s="277" t="s">
        <v>132</v>
      </c>
      <c r="E183" s="282" t="s">
        <v>17</v>
      </c>
      <c r="F183" s="283" t="s">
        <v>216</v>
      </c>
      <c r="G183" s="248"/>
      <c r="H183" s="284">
        <v>-2.3639999999999999</v>
      </c>
      <c r="I183" s="248"/>
      <c r="J183" s="248"/>
      <c r="K183" s="285"/>
      <c r="L183" s="248"/>
      <c r="M183" s="133"/>
      <c r="T183" s="134"/>
      <c r="AT183" s="132" t="s">
        <v>132</v>
      </c>
      <c r="AU183" s="132" t="s">
        <v>77</v>
      </c>
      <c r="AV183" s="13" t="s">
        <v>77</v>
      </c>
      <c r="AW183" s="13" t="s">
        <v>29</v>
      </c>
      <c r="AX183" s="13" t="s">
        <v>67</v>
      </c>
      <c r="AY183" s="132" t="s">
        <v>120</v>
      </c>
    </row>
    <row r="184" spans="2:65" s="14" customFormat="1">
      <c r="B184" s="286"/>
      <c r="C184" s="249"/>
      <c r="D184" s="277" t="s">
        <v>132</v>
      </c>
      <c r="E184" s="287" t="s">
        <v>17</v>
      </c>
      <c r="F184" s="288" t="s">
        <v>134</v>
      </c>
      <c r="G184" s="249"/>
      <c r="H184" s="289">
        <v>5.532</v>
      </c>
      <c r="I184" s="249"/>
      <c r="J184" s="249"/>
      <c r="K184" s="290"/>
      <c r="L184" s="249"/>
      <c r="M184" s="136"/>
      <c r="T184" s="137"/>
      <c r="AT184" s="135" t="s">
        <v>132</v>
      </c>
      <c r="AU184" s="135" t="s">
        <v>77</v>
      </c>
      <c r="AV184" s="14" t="s">
        <v>128</v>
      </c>
      <c r="AW184" s="14" t="s">
        <v>29</v>
      </c>
      <c r="AX184" s="14" t="s">
        <v>75</v>
      </c>
      <c r="AY184" s="135" t="s">
        <v>120</v>
      </c>
    </row>
    <row r="185" spans="2:65" s="1" customFormat="1" ht="24.2" customHeight="1">
      <c r="B185" s="255"/>
      <c r="C185" s="116" t="s">
        <v>217</v>
      </c>
      <c r="D185" s="116" t="s">
        <v>123</v>
      </c>
      <c r="E185" s="117" t="s">
        <v>218</v>
      </c>
      <c r="F185" s="118" t="s">
        <v>219</v>
      </c>
      <c r="G185" s="119" t="s">
        <v>137</v>
      </c>
      <c r="H185" s="120">
        <v>4.05</v>
      </c>
      <c r="I185" s="313"/>
      <c r="J185" s="121">
        <f>ROUND(I185*H185,2)</f>
        <v>0</v>
      </c>
      <c r="K185" s="273" t="s">
        <v>127</v>
      </c>
      <c r="L185" s="235"/>
      <c r="M185" s="122" t="s">
        <v>17</v>
      </c>
      <c r="N185" s="123" t="s">
        <v>38</v>
      </c>
      <c r="O185" s="124">
        <v>0.28399999999999997</v>
      </c>
      <c r="P185" s="124">
        <f>O185*H185</f>
        <v>1.1501999999999999</v>
      </c>
      <c r="Q185" s="124">
        <v>0</v>
      </c>
      <c r="R185" s="124">
        <f>Q185*H185</f>
        <v>0</v>
      </c>
      <c r="S185" s="124">
        <v>0.26100000000000001</v>
      </c>
      <c r="T185" s="125">
        <f>S185*H185</f>
        <v>1.05705</v>
      </c>
      <c r="AR185" s="126" t="s">
        <v>128</v>
      </c>
      <c r="AT185" s="126" t="s">
        <v>123</v>
      </c>
      <c r="AU185" s="126" t="s">
        <v>77</v>
      </c>
      <c r="AY185" s="18" t="s">
        <v>120</v>
      </c>
      <c r="BE185" s="127">
        <f>IF(N185="základní",J185,0)</f>
        <v>0</v>
      </c>
      <c r="BF185" s="127">
        <f>IF(N185="snížená",J185,0)</f>
        <v>0</v>
      </c>
      <c r="BG185" s="127">
        <f>IF(N185="zákl. přenesená",J185,0)</f>
        <v>0</v>
      </c>
      <c r="BH185" s="127">
        <f>IF(N185="sníž. přenesená",J185,0)</f>
        <v>0</v>
      </c>
      <c r="BI185" s="127">
        <f>IF(N185="nulová",J185,0)</f>
        <v>0</v>
      </c>
      <c r="BJ185" s="18" t="s">
        <v>75</v>
      </c>
      <c r="BK185" s="127">
        <f>ROUND(I185*H185,2)</f>
        <v>0</v>
      </c>
      <c r="BL185" s="18" t="s">
        <v>128</v>
      </c>
      <c r="BM185" s="126" t="s">
        <v>220</v>
      </c>
    </row>
    <row r="186" spans="2:65" s="1" customFormat="1">
      <c r="B186" s="255"/>
      <c r="C186" s="235"/>
      <c r="D186" s="274" t="s">
        <v>130</v>
      </c>
      <c r="E186" s="235"/>
      <c r="F186" s="275" t="s">
        <v>221</v>
      </c>
      <c r="G186" s="235"/>
      <c r="H186" s="235"/>
      <c r="I186" s="235"/>
      <c r="J186" s="235"/>
      <c r="K186" s="257"/>
      <c r="L186" s="235"/>
      <c r="M186" s="128"/>
      <c r="T186" s="49"/>
      <c r="AT186" s="18" t="s">
        <v>130</v>
      </c>
      <c r="AU186" s="18" t="s">
        <v>77</v>
      </c>
    </row>
    <row r="187" spans="2:65" s="12" customFormat="1">
      <c r="B187" s="276"/>
      <c r="C187" s="247"/>
      <c r="D187" s="277" t="s">
        <v>132</v>
      </c>
      <c r="E187" s="278" t="s">
        <v>17</v>
      </c>
      <c r="F187" s="279" t="s">
        <v>214</v>
      </c>
      <c r="G187" s="247"/>
      <c r="H187" s="278" t="s">
        <v>17</v>
      </c>
      <c r="I187" s="247"/>
      <c r="J187" s="247"/>
      <c r="K187" s="280"/>
      <c r="L187" s="247"/>
      <c r="M187" s="130"/>
      <c r="T187" s="131"/>
      <c r="AT187" s="129" t="s">
        <v>132</v>
      </c>
      <c r="AU187" s="129" t="s">
        <v>77</v>
      </c>
      <c r="AV187" s="12" t="s">
        <v>75</v>
      </c>
      <c r="AW187" s="12" t="s">
        <v>29</v>
      </c>
      <c r="AX187" s="12" t="s">
        <v>67</v>
      </c>
      <c r="AY187" s="129" t="s">
        <v>120</v>
      </c>
    </row>
    <row r="188" spans="2:65" s="13" customFormat="1">
      <c r="B188" s="281"/>
      <c r="C188" s="248"/>
      <c r="D188" s="277" t="s">
        <v>132</v>
      </c>
      <c r="E188" s="282" t="s">
        <v>17</v>
      </c>
      <c r="F188" s="283" t="s">
        <v>222</v>
      </c>
      <c r="G188" s="248"/>
      <c r="H188" s="284">
        <v>4.05</v>
      </c>
      <c r="I188" s="248"/>
      <c r="J188" s="248"/>
      <c r="K188" s="285"/>
      <c r="L188" s="248"/>
      <c r="M188" s="133"/>
      <c r="T188" s="134"/>
      <c r="AT188" s="132" t="s">
        <v>132</v>
      </c>
      <c r="AU188" s="132" t="s">
        <v>77</v>
      </c>
      <c r="AV188" s="13" t="s">
        <v>77</v>
      </c>
      <c r="AW188" s="13" t="s">
        <v>29</v>
      </c>
      <c r="AX188" s="13" t="s">
        <v>67</v>
      </c>
      <c r="AY188" s="132" t="s">
        <v>120</v>
      </c>
    </row>
    <row r="189" spans="2:65" s="14" customFormat="1">
      <c r="B189" s="286"/>
      <c r="C189" s="249"/>
      <c r="D189" s="277" t="s">
        <v>132</v>
      </c>
      <c r="E189" s="287" t="s">
        <v>17</v>
      </c>
      <c r="F189" s="288" t="s">
        <v>134</v>
      </c>
      <c r="G189" s="249"/>
      <c r="H189" s="289">
        <v>4.05</v>
      </c>
      <c r="I189" s="249"/>
      <c r="J189" s="249"/>
      <c r="K189" s="290"/>
      <c r="L189" s="249"/>
      <c r="M189" s="136"/>
      <c r="T189" s="137"/>
      <c r="AT189" s="135" t="s">
        <v>132</v>
      </c>
      <c r="AU189" s="135" t="s">
        <v>77</v>
      </c>
      <c r="AV189" s="14" t="s">
        <v>128</v>
      </c>
      <c r="AW189" s="14" t="s">
        <v>29</v>
      </c>
      <c r="AX189" s="14" t="s">
        <v>75</v>
      </c>
      <c r="AY189" s="135" t="s">
        <v>120</v>
      </c>
    </row>
    <row r="190" spans="2:65" s="1" customFormat="1" ht="24.2" customHeight="1">
      <c r="B190" s="255"/>
      <c r="C190" s="116" t="s">
        <v>223</v>
      </c>
      <c r="D190" s="116" t="s">
        <v>123</v>
      </c>
      <c r="E190" s="117" t="s">
        <v>224</v>
      </c>
      <c r="F190" s="118" t="s">
        <v>225</v>
      </c>
      <c r="G190" s="119" t="s">
        <v>226</v>
      </c>
      <c r="H190" s="120">
        <v>0.53500000000000003</v>
      </c>
      <c r="I190" s="313"/>
      <c r="J190" s="121">
        <f>ROUND(I190*H190,2)</f>
        <v>0</v>
      </c>
      <c r="K190" s="273" t="s">
        <v>127</v>
      </c>
      <c r="L190" s="235"/>
      <c r="M190" s="122" t="s">
        <v>17</v>
      </c>
      <c r="N190" s="123" t="s">
        <v>38</v>
      </c>
      <c r="O190" s="124">
        <v>2.7130000000000001</v>
      </c>
      <c r="P190" s="124">
        <f>O190*H190</f>
        <v>1.4514550000000002</v>
      </c>
      <c r="Q190" s="124">
        <v>0</v>
      </c>
      <c r="R190" s="124">
        <f>Q190*H190</f>
        <v>0</v>
      </c>
      <c r="S190" s="124">
        <v>1.8</v>
      </c>
      <c r="T190" s="125">
        <f>S190*H190</f>
        <v>0.96300000000000008</v>
      </c>
      <c r="AR190" s="126" t="s">
        <v>128</v>
      </c>
      <c r="AT190" s="126" t="s">
        <v>123</v>
      </c>
      <c r="AU190" s="126" t="s">
        <v>77</v>
      </c>
      <c r="AY190" s="18" t="s">
        <v>120</v>
      </c>
      <c r="BE190" s="127">
        <f>IF(N190="základní",J190,0)</f>
        <v>0</v>
      </c>
      <c r="BF190" s="127">
        <f>IF(N190="snížená",J190,0)</f>
        <v>0</v>
      </c>
      <c r="BG190" s="127">
        <f>IF(N190="zákl. přenesená",J190,0)</f>
        <v>0</v>
      </c>
      <c r="BH190" s="127">
        <f>IF(N190="sníž. přenesená",J190,0)</f>
        <v>0</v>
      </c>
      <c r="BI190" s="127">
        <f>IF(N190="nulová",J190,0)</f>
        <v>0</v>
      </c>
      <c r="BJ190" s="18" t="s">
        <v>75</v>
      </c>
      <c r="BK190" s="127">
        <f>ROUND(I190*H190,2)</f>
        <v>0</v>
      </c>
      <c r="BL190" s="18" t="s">
        <v>128</v>
      </c>
      <c r="BM190" s="126" t="s">
        <v>227</v>
      </c>
    </row>
    <row r="191" spans="2:65" s="1" customFormat="1">
      <c r="B191" s="255"/>
      <c r="C191" s="235"/>
      <c r="D191" s="274" t="s">
        <v>130</v>
      </c>
      <c r="E191" s="235"/>
      <c r="F191" s="275" t="s">
        <v>228</v>
      </c>
      <c r="G191" s="235"/>
      <c r="H191" s="235"/>
      <c r="I191" s="235"/>
      <c r="J191" s="235"/>
      <c r="K191" s="257"/>
      <c r="L191" s="235"/>
      <c r="M191" s="128"/>
      <c r="T191" s="49"/>
      <c r="AT191" s="18" t="s">
        <v>130</v>
      </c>
      <c r="AU191" s="18" t="s">
        <v>77</v>
      </c>
    </row>
    <row r="192" spans="2:65" s="12" customFormat="1">
      <c r="B192" s="276"/>
      <c r="C192" s="247"/>
      <c r="D192" s="277" t="s">
        <v>132</v>
      </c>
      <c r="E192" s="278" t="s">
        <v>17</v>
      </c>
      <c r="F192" s="279" t="s">
        <v>214</v>
      </c>
      <c r="G192" s="247"/>
      <c r="H192" s="278" t="s">
        <v>17</v>
      </c>
      <c r="I192" s="247"/>
      <c r="J192" s="247"/>
      <c r="K192" s="280"/>
      <c r="L192" s="247"/>
      <c r="M192" s="130"/>
      <c r="T192" s="131"/>
      <c r="AT192" s="129" t="s">
        <v>132</v>
      </c>
      <c r="AU192" s="129" t="s">
        <v>77</v>
      </c>
      <c r="AV192" s="12" t="s">
        <v>75</v>
      </c>
      <c r="AW192" s="12" t="s">
        <v>29</v>
      </c>
      <c r="AX192" s="12" t="s">
        <v>67</v>
      </c>
      <c r="AY192" s="129" t="s">
        <v>120</v>
      </c>
    </row>
    <row r="193" spans="2:65" s="13" customFormat="1">
      <c r="B193" s="281"/>
      <c r="C193" s="248"/>
      <c r="D193" s="277" t="s">
        <v>132</v>
      </c>
      <c r="E193" s="282" t="s">
        <v>17</v>
      </c>
      <c r="F193" s="283" t="s">
        <v>229</v>
      </c>
      <c r="G193" s="248"/>
      <c r="H193" s="284">
        <v>0.53500000000000003</v>
      </c>
      <c r="I193" s="248"/>
      <c r="J193" s="248"/>
      <c r="K193" s="285"/>
      <c r="L193" s="248"/>
      <c r="M193" s="133"/>
      <c r="T193" s="134"/>
      <c r="AT193" s="132" t="s">
        <v>132</v>
      </c>
      <c r="AU193" s="132" t="s">
        <v>77</v>
      </c>
      <c r="AV193" s="13" t="s">
        <v>77</v>
      </c>
      <c r="AW193" s="13" t="s">
        <v>29</v>
      </c>
      <c r="AX193" s="13" t="s">
        <v>67</v>
      </c>
      <c r="AY193" s="132" t="s">
        <v>120</v>
      </c>
    </row>
    <row r="194" spans="2:65" s="14" customFormat="1">
      <c r="B194" s="286"/>
      <c r="C194" s="249"/>
      <c r="D194" s="277" t="s">
        <v>132</v>
      </c>
      <c r="E194" s="287" t="s">
        <v>17</v>
      </c>
      <c r="F194" s="288" t="s">
        <v>134</v>
      </c>
      <c r="G194" s="249"/>
      <c r="H194" s="289">
        <v>0.53500000000000003</v>
      </c>
      <c r="I194" s="249"/>
      <c r="J194" s="249"/>
      <c r="K194" s="290"/>
      <c r="L194" s="249"/>
      <c r="M194" s="136"/>
      <c r="T194" s="137"/>
      <c r="AT194" s="135" t="s">
        <v>132</v>
      </c>
      <c r="AU194" s="135" t="s">
        <v>77</v>
      </c>
      <c r="AV194" s="14" t="s">
        <v>128</v>
      </c>
      <c r="AW194" s="14" t="s">
        <v>29</v>
      </c>
      <c r="AX194" s="14" t="s">
        <v>75</v>
      </c>
      <c r="AY194" s="135" t="s">
        <v>120</v>
      </c>
    </row>
    <row r="195" spans="2:65" s="1" customFormat="1" ht="16.5" customHeight="1">
      <c r="B195" s="255"/>
      <c r="C195" s="116" t="s">
        <v>8</v>
      </c>
      <c r="D195" s="116" t="s">
        <v>123</v>
      </c>
      <c r="E195" s="117" t="s">
        <v>230</v>
      </c>
      <c r="F195" s="118" t="s">
        <v>231</v>
      </c>
      <c r="G195" s="119" t="s">
        <v>137</v>
      </c>
      <c r="H195" s="120">
        <v>10.1</v>
      </c>
      <c r="I195" s="313"/>
      <c r="J195" s="121">
        <f>ROUND(I195*H195,2)</f>
        <v>0</v>
      </c>
      <c r="K195" s="273" t="s">
        <v>127</v>
      </c>
      <c r="L195" s="235"/>
      <c r="M195" s="122" t="s">
        <v>17</v>
      </c>
      <c r="N195" s="123" t="s">
        <v>38</v>
      </c>
      <c r="O195" s="124">
        <v>0.30599999999999999</v>
      </c>
      <c r="P195" s="124">
        <f>O195*H195</f>
        <v>3.0905999999999998</v>
      </c>
      <c r="Q195" s="124">
        <v>0</v>
      </c>
      <c r="R195" s="124">
        <f>Q195*H195</f>
        <v>0</v>
      </c>
      <c r="S195" s="124">
        <v>0</v>
      </c>
      <c r="T195" s="125">
        <f>S195*H195</f>
        <v>0</v>
      </c>
      <c r="AR195" s="126" t="s">
        <v>128</v>
      </c>
      <c r="AT195" s="126" t="s">
        <v>123</v>
      </c>
      <c r="AU195" s="126" t="s">
        <v>77</v>
      </c>
      <c r="AY195" s="18" t="s">
        <v>120</v>
      </c>
      <c r="BE195" s="127">
        <f>IF(N195="základní",J195,0)</f>
        <v>0</v>
      </c>
      <c r="BF195" s="127">
        <f>IF(N195="snížená",J195,0)</f>
        <v>0</v>
      </c>
      <c r="BG195" s="127">
        <f>IF(N195="zákl. přenesená",J195,0)</f>
        <v>0</v>
      </c>
      <c r="BH195" s="127">
        <f>IF(N195="sníž. přenesená",J195,0)</f>
        <v>0</v>
      </c>
      <c r="BI195" s="127">
        <f>IF(N195="nulová",J195,0)</f>
        <v>0</v>
      </c>
      <c r="BJ195" s="18" t="s">
        <v>75</v>
      </c>
      <c r="BK195" s="127">
        <f>ROUND(I195*H195,2)</f>
        <v>0</v>
      </c>
      <c r="BL195" s="18" t="s">
        <v>128</v>
      </c>
      <c r="BM195" s="126" t="s">
        <v>232</v>
      </c>
    </row>
    <row r="196" spans="2:65" s="1" customFormat="1">
      <c r="B196" s="255"/>
      <c r="C196" s="235"/>
      <c r="D196" s="274" t="s">
        <v>130</v>
      </c>
      <c r="E196" s="235"/>
      <c r="F196" s="275" t="s">
        <v>233</v>
      </c>
      <c r="G196" s="235"/>
      <c r="H196" s="235"/>
      <c r="I196" s="235"/>
      <c r="J196" s="235"/>
      <c r="K196" s="257"/>
      <c r="L196" s="235"/>
      <c r="M196" s="128"/>
      <c r="T196" s="49"/>
      <c r="AT196" s="18" t="s">
        <v>130</v>
      </c>
      <c r="AU196" s="18" t="s">
        <v>77</v>
      </c>
    </row>
    <row r="197" spans="2:65" s="13" customFormat="1">
      <c r="B197" s="281"/>
      <c r="C197" s="248"/>
      <c r="D197" s="277" t="s">
        <v>132</v>
      </c>
      <c r="E197" s="282" t="s">
        <v>17</v>
      </c>
      <c r="F197" s="283" t="s">
        <v>208</v>
      </c>
      <c r="G197" s="248"/>
      <c r="H197" s="284">
        <v>10.1</v>
      </c>
      <c r="I197" s="248"/>
      <c r="J197" s="248"/>
      <c r="K197" s="285"/>
      <c r="L197" s="248"/>
      <c r="M197" s="133"/>
      <c r="T197" s="134"/>
      <c r="AT197" s="132" t="s">
        <v>132</v>
      </c>
      <c r="AU197" s="132" t="s">
        <v>77</v>
      </c>
      <c r="AV197" s="13" t="s">
        <v>77</v>
      </c>
      <c r="AW197" s="13" t="s">
        <v>29</v>
      </c>
      <c r="AX197" s="13" t="s">
        <v>67</v>
      </c>
      <c r="AY197" s="132" t="s">
        <v>120</v>
      </c>
    </row>
    <row r="198" spans="2:65" s="14" customFormat="1">
      <c r="B198" s="286"/>
      <c r="C198" s="249"/>
      <c r="D198" s="277" t="s">
        <v>132</v>
      </c>
      <c r="E198" s="287" t="s">
        <v>17</v>
      </c>
      <c r="F198" s="288" t="s">
        <v>134</v>
      </c>
      <c r="G198" s="249"/>
      <c r="H198" s="289">
        <v>10.1</v>
      </c>
      <c r="I198" s="249"/>
      <c r="J198" s="249"/>
      <c r="K198" s="290"/>
      <c r="L198" s="249"/>
      <c r="M198" s="136"/>
      <c r="T198" s="137"/>
      <c r="AT198" s="135" t="s">
        <v>132</v>
      </c>
      <c r="AU198" s="135" t="s">
        <v>77</v>
      </c>
      <c r="AV198" s="14" t="s">
        <v>128</v>
      </c>
      <c r="AW198" s="14" t="s">
        <v>29</v>
      </c>
      <c r="AX198" s="14" t="s">
        <v>75</v>
      </c>
      <c r="AY198" s="135" t="s">
        <v>120</v>
      </c>
    </row>
    <row r="199" spans="2:65" s="1" customFormat="1" ht="24.2" customHeight="1">
      <c r="B199" s="255"/>
      <c r="C199" s="116" t="s">
        <v>234</v>
      </c>
      <c r="D199" s="116" t="s">
        <v>123</v>
      </c>
      <c r="E199" s="117" t="s">
        <v>235</v>
      </c>
      <c r="F199" s="118" t="s">
        <v>236</v>
      </c>
      <c r="G199" s="119" t="s">
        <v>137</v>
      </c>
      <c r="H199" s="120">
        <v>10.1</v>
      </c>
      <c r="I199" s="313"/>
      <c r="J199" s="121">
        <f>ROUND(I199*H199,2)</f>
        <v>0</v>
      </c>
      <c r="K199" s="273" t="s">
        <v>127</v>
      </c>
      <c r="L199" s="235"/>
      <c r="M199" s="122" t="s">
        <v>17</v>
      </c>
      <c r="N199" s="123" t="s">
        <v>38</v>
      </c>
      <c r="O199" s="124">
        <v>0.16200000000000001</v>
      </c>
      <c r="P199" s="124">
        <f>O199*H199</f>
        <v>1.6362000000000001</v>
      </c>
      <c r="Q199" s="124">
        <v>0</v>
      </c>
      <c r="R199" s="124">
        <f>Q199*H199</f>
        <v>0</v>
      </c>
      <c r="S199" s="124">
        <v>3.5000000000000003E-2</v>
      </c>
      <c r="T199" s="125">
        <f>S199*H199</f>
        <v>0.35350000000000004</v>
      </c>
      <c r="AR199" s="126" t="s">
        <v>128</v>
      </c>
      <c r="AT199" s="126" t="s">
        <v>123</v>
      </c>
      <c r="AU199" s="126" t="s">
        <v>77</v>
      </c>
      <c r="AY199" s="18" t="s">
        <v>120</v>
      </c>
      <c r="BE199" s="127">
        <f>IF(N199="základní",J199,0)</f>
        <v>0</v>
      </c>
      <c r="BF199" s="127">
        <f>IF(N199="snížená",J199,0)</f>
        <v>0</v>
      </c>
      <c r="BG199" s="127">
        <f>IF(N199="zákl. přenesená",J199,0)</f>
        <v>0</v>
      </c>
      <c r="BH199" s="127">
        <f>IF(N199="sníž. přenesená",J199,0)</f>
        <v>0</v>
      </c>
      <c r="BI199" s="127">
        <f>IF(N199="nulová",J199,0)</f>
        <v>0</v>
      </c>
      <c r="BJ199" s="18" t="s">
        <v>75</v>
      </c>
      <c r="BK199" s="127">
        <f>ROUND(I199*H199,2)</f>
        <v>0</v>
      </c>
      <c r="BL199" s="18" t="s">
        <v>128</v>
      </c>
      <c r="BM199" s="126" t="s">
        <v>237</v>
      </c>
    </row>
    <row r="200" spans="2:65" s="1" customFormat="1">
      <c r="B200" s="255"/>
      <c r="C200" s="235"/>
      <c r="D200" s="274" t="s">
        <v>130</v>
      </c>
      <c r="E200" s="235"/>
      <c r="F200" s="275" t="s">
        <v>238</v>
      </c>
      <c r="G200" s="235"/>
      <c r="H200" s="235"/>
      <c r="I200" s="235"/>
      <c r="J200" s="235"/>
      <c r="K200" s="257"/>
      <c r="L200" s="235"/>
      <c r="M200" s="128"/>
      <c r="T200" s="49"/>
      <c r="AT200" s="18" t="s">
        <v>130</v>
      </c>
      <c r="AU200" s="18" t="s">
        <v>77</v>
      </c>
    </row>
    <row r="201" spans="2:65" s="13" customFormat="1">
      <c r="B201" s="281"/>
      <c r="C201" s="248"/>
      <c r="D201" s="277" t="s">
        <v>132</v>
      </c>
      <c r="E201" s="282" t="s">
        <v>17</v>
      </c>
      <c r="F201" s="283" t="s">
        <v>208</v>
      </c>
      <c r="G201" s="248"/>
      <c r="H201" s="284">
        <v>10.1</v>
      </c>
      <c r="I201" s="248"/>
      <c r="J201" s="248"/>
      <c r="K201" s="285"/>
      <c r="L201" s="248"/>
      <c r="M201" s="133"/>
      <c r="T201" s="134"/>
      <c r="AT201" s="132" t="s">
        <v>132</v>
      </c>
      <c r="AU201" s="132" t="s">
        <v>77</v>
      </c>
      <c r="AV201" s="13" t="s">
        <v>77</v>
      </c>
      <c r="AW201" s="13" t="s">
        <v>29</v>
      </c>
      <c r="AX201" s="13" t="s">
        <v>67</v>
      </c>
      <c r="AY201" s="132" t="s">
        <v>120</v>
      </c>
    </row>
    <row r="202" spans="2:65" s="14" customFormat="1">
      <c r="B202" s="286"/>
      <c r="C202" s="249"/>
      <c r="D202" s="277" t="s">
        <v>132</v>
      </c>
      <c r="E202" s="287" t="s">
        <v>17</v>
      </c>
      <c r="F202" s="288" t="s">
        <v>134</v>
      </c>
      <c r="G202" s="249"/>
      <c r="H202" s="289">
        <v>10.1</v>
      </c>
      <c r="I202" s="249"/>
      <c r="J202" s="249"/>
      <c r="K202" s="290"/>
      <c r="L202" s="249"/>
      <c r="M202" s="136"/>
      <c r="T202" s="137"/>
      <c r="AT202" s="135" t="s">
        <v>132</v>
      </c>
      <c r="AU202" s="135" t="s">
        <v>77</v>
      </c>
      <c r="AV202" s="14" t="s">
        <v>128</v>
      </c>
      <c r="AW202" s="14" t="s">
        <v>29</v>
      </c>
      <c r="AX202" s="14" t="s">
        <v>75</v>
      </c>
      <c r="AY202" s="135" t="s">
        <v>120</v>
      </c>
    </row>
    <row r="203" spans="2:65" s="1" customFormat="1" ht="24.2" customHeight="1">
      <c r="B203" s="255"/>
      <c r="C203" s="116" t="s">
        <v>239</v>
      </c>
      <c r="D203" s="116" t="s">
        <v>123</v>
      </c>
      <c r="E203" s="117" t="s">
        <v>240</v>
      </c>
      <c r="F203" s="118" t="s">
        <v>241</v>
      </c>
      <c r="G203" s="119" t="s">
        <v>137</v>
      </c>
      <c r="H203" s="120">
        <v>2.3639999999999999</v>
      </c>
      <c r="I203" s="313"/>
      <c r="J203" s="121">
        <f>ROUND(I203*H203,2)</f>
        <v>0</v>
      </c>
      <c r="K203" s="273" t="s">
        <v>127</v>
      </c>
      <c r="L203" s="235"/>
      <c r="M203" s="122" t="s">
        <v>17</v>
      </c>
      <c r="N203" s="123" t="s">
        <v>38</v>
      </c>
      <c r="O203" s="124">
        <v>0.93899999999999995</v>
      </c>
      <c r="P203" s="124">
        <f>O203*H203</f>
        <v>2.2197959999999997</v>
      </c>
      <c r="Q203" s="124">
        <v>0</v>
      </c>
      <c r="R203" s="124">
        <f>Q203*H203</f>
        <v>0</v>
      </c>
      <c r="S203" s="124">
        <v>7.5999999999999998E-2</v>
      </c>
      <c r="T203" s="125">
        <f>S203*H203</f>
        <v>0.17966399999999999</v>
      </c>
      <c r="AR203" s="126" t="s">
        <v>128</v>
      </c>
      <c r="AT203" s="126" t="s">
        <v>123</v>
      </c>
      <c r="AU203" s="126" t="s">
        <v>77</v>
      </c>
      <c r="AY203" s="18" t="s">
        <v>120</v>
      </c>
      <c r="BE203" s="127">
        <f>IF(N203="základní",J203,0)</f>
        <v>0</v>
      </c>
      <c r="BF203" s="127">
        <f>IF(N203="snížená",J203,0)</f>
        <v>0</v>
      </c>
      <c r="BG203" s="127">
        <f>IF(N203="zákl. přenesená",J203,0)</f>
        <v>0</v>
      </c>
      <c r="BH203" s="127">
        <f>IF(N203="sníž. přenesená",J203,0)</f>
        <v>0</v>
      </c>
      <c r="BI203" s="127">
        <f>IF(N203="nulová",J203,0)</f>
        <v>0</v>
      </c>
      <c r="BJ203" s="18" t="s">
        <v>75</v>
      </c>
      <c r="BK203" s="127">
        <f>ROUND(I203*H203,2)</f>
        <v>0</v>
      </c>
      <c r="BL203" s="18" t="s">
        <v>128</v>
      </c>
      <c r="BM203" s="126" t="s">
        <v>242</v>
      </c>
    </row>
    <row r="204" spans="2:65" s="1" customFormat="1">
      <c r="B204" s="255"/>
      <c r="C204" s="235"/>
      <c r="D204" s="274" t="s">
        <v>130</v>
      </c>
      <c r="E204" s="235"/>
      <c r="F204" s="275" t="s">
        <v>243</v>
      </c>
      <c r="G204" s="235"/>
      <c r="H204" s="235"/>
      <c r="I204" s="235"/>
      <c r="J204" s="235"/>
      <c r="K204" s="257"/>
      <c r="L204" s="235"/>
      <c r="M204" s="128"/>
      <c r="T204" s="49"/>
      <c r="AT204" s="18" t="s">
        <v>130</v>
      </c>
      <c r="AU204" s="18" t="s">
        <v>77</v>
      </c>
    </row>
    <row r="205" spans="2:65" s="12" customFormat="1">
      <c r="B205" s="276"/>
      <c r="C205" s="247"/>
      <c r="D205" s="277" t="s">
        <v>132</v>
      </c>
      <c r="E205" s="278" t="s">
        <v>17</v>
      </c>
      <c r="F205" s="279" t="s">
        <v>214</v>
      </c>
      <c r="G205" s="247"/>
      <c r="H205" s="278" t="s">
        <v>17</v>
      </c>
      <c r="I205" s="247"/>
      <c r="J205" s="247"/>
      <c r="K205" s="280"/>
      <c r="L205" s="247"/>
      <c r="M205" s="130"/>
      <c r="T205" s="131"/>
      <c r="AT205" s="129" t="s">
        <v>132</v>
      </c>
      <c r="AU205" s="129" t="s">
        <v>77</v>
      </c>
      <c r="AV205" s="12" t="s">
        <v>75</v>
      </c>
      <c r="AW205" s="12" t="s">
        <v>29</v>
      </c>
      <c r="AX205" s="12" t="s">
        <v>67</v>
      </c>
      <c r="AY205" s="129" t="s">
        <v>120</v>
      </c>
    </row>
    <row r="206" spans="2:65" s="13" customFormat="1">
      <c r="B206" s="281"/>
      <c r="C206" s="248"/>
      <c r="D206" s="277" t="s">
        <v>132</v>
      </c>
      <c r="E206" s="282" t="s">
        <v>17</v>
      </c>
      <c r="F206" s="283" t="s">
        <v>244</v>
      </c>
      <c r="G206" s="248"/>
      <c r="H206" s="284">
        <v>1.1819999999999999</v>
      </c>
      <c r="I206" s="248"/>
      <c r="J206" s="248"/>
      <c r="K206" s="285"/>
      <c r="L206" s="248"/>
      <c r="M206" s="133"/>
      <c r="T206" s="134"/>
      <c r="AT206" s="132" t="s">
        <v>132</v>
      </c>
      <c r="AU206" s="132" t="s">
        <v>77</v>
      </c>
      <c r="AV206" s="13" t="s">
        <v>77</v>
      </c>
      <c r="AW206" s="13" t="s">
        <v>29</v>
      </c>
      <c r="AX206" s="13" t="s">
        <v>67</v>
      </c>
      <c r="AY206" s="132" t="s">
        <v>120</v>
      </c>
    </row>
    <row r="207" spans="2:65" s="13" customFormat="1">
      <c r="B207" s="281"/>
      <c r="C207" s="248"/>
      <c r="D207" s="277" t="s">
        <v>132</v>
      </c>
      <c r="E207" s="282" t="s">
        <v>17</v>
      </c>
      <c r="F207" s="283" t="s">
        <v>244</v>
      </c>
      <c r="G207" s="248"/>
      <c r="H207" s="284">
        <v>1.1819999999999999</v>
      </c>
      <c r="I207" s="248"/>
      <c r="J207" s="248"/>
      <c r="K207" s="285"/>
      <c r="L207" s="248"/>
      <c r="M207" s="133"/>
      <c r="T207" s="134"/>
      <c r="AT207" s="132" t="s">
        <v>132</v>
      </c>
      <c r="AU207" s="132" t="s">
        <v>77</v>
      </c>
      <c r="AV207" s="13" t="s">
        <v>77</v>
      </c>
      <c r="AW207" s="13" t="s">
        <v>29</v>
      </c>
      <c r="AX207" s="13" t="s">
        <v>67</v>
      </c>
      <c r="AY207" s="132" t="s">
        <v>120</v>
      </c>
    </row>
    <row r="208" spans="2:65" s="14" customFormat="1">
      <c r="B208" s="286"/>
      <c r="C208" s="249"/>
      <c r="D208" s="277" t="s">
        <v>132</v>
      </c>
      <c r="E208" s="287" t="s">
        <v>17</v>
      </c>
      <c r="F208" s="288" t="s">
        <v>134</v>
      </c>
      <c r="G208" s="249"/>
      <c r="H208" s="289">
        <v>2.3639999999999999</v>
      </c>
      <c r="I208" s="249"/>
      <c r="J208" s="249"/>
      <c r="K208" s="290"/>
      <c r="L208" s="249"/>
      <c r="M208" s="136"/>
      <c r="T208" s="137"/>
      <c r="AT208" s="135" t="s">
        <v>132</v>
      </c>
      <c r="AU208" s="135" t="s">
        <v>77</v>
      </c>
      <c r="AV208" s="14" t="s">
        <v>128</v>
      </c>
      <c r="AW208" s="14" t="s">
        <v>29</v>
      </c>
      <c r="AX208" s="14" t="s">
        <v>75</v>
      </c>
      <c r="AY208" s="135" t="s">
        <v>120</v>
      </c>
    </row>
    <row r="209" spans="2:65" s="1" customFormat="1" ht="24.2" customHeight="1">
      <c r="B209" s="255"/>
      <c r="C209" s="116" t="s">
        <v>245</v>
      </c>
      <c r="D209" s="116" t="s">
        <v>123</v>
      </c>
      <c r="E209" s="117" t="s">
        <v>246</v>
      </c>
      <c r="F209" s="118" t="s">
        <v>247</v>
      </c>
      <c r="G209" s="119" t="s">
        <v>248</v>
      </c>
      <c r="H209" s="120">
        <v>2.5</v>
      </c>
      <c r="I209" s="313"/>
      <c r="J209" s="121">
        <f>ROUND(I209*H209,2)</f>
        <v>0</v>
      </c>
      <c r="K209" s="273" t="s">
        <v>127</v>
      </c>
      <c r="L209" s="235"/>
      <c r="M209" s="122" t="s">
        <v>17</v>
      </c>
      <c r="N209" s="123" t="s">
        <v>38</v>
      </c>
      <c r="O209" s="124">
        <v>0.34200000000000003</v>
      </c>
      <c r="P209" s="124">
        <f>O209*H209</f>
        <v>0.85500000000000009</v>
      </c>
      <c r="Q209" s="124">
        <v>0</v>
      </c>
      <c r="R209" s="124">
        <f>Q209*H209</f>
        <v>0</v>
      </c>
      <c r="S209" s="124">
        <v>1.7999999999999999E-2</v>
      </c>
      <c r="T209" s="125">
        <f>S209*H209</f>
        <v>4.4999999999999998E-2</v>
      </c>
      <c r="AR209" s="126" t="s">
        <v>128</v>
      </c>
      <c r="AT209" s="126" t="s">
        <v>123</v>
      </c>
      <c r="AU209" s="126" t="s">
        <v>77</v>
      </c>
      <c r="AY209" s="18" t="s">
        <v>120</v>
      </c>
      <c r="BE209" s="127">
        <f>IF(N209="základní",J209,0)</f>
        <v>0</v>
      </c>
      <c r="BF209" s="127">
        <f>IF(N209="snížená",J209,0)</f>
        <v>0</v>
      </c>
      <c r="BG209" s="127">
        <f>IF(N209="zákl. přenesená",J209,0)</f>
        <v>0</v>
      </c>
      <c r="BH209" s="127">
        <f>IF(N209="sníž. přenesená",J209,0)</f>
        <v>0</v>
      </c>
      <c r="BI209" s="127">
        <f>IF(N209="nulová",J209,0)</f>
        <v>0</v>
      </c>
      <c r="BJ209" s="18" t="s">
        <v>75</v>
      </c>
      <c r="BK209" s="127">
        <f>ROUND(I209*H209,2)</f>
        <v>0</v>
      </c>
      <c r="BL209" s="18" t="s">
        <v>128</v>
      </c>
      <c r="BM209" s="126" t="s">
        <v>249</v>
      </c>
    </row>
    <row r="210" spans="2:65" s="1" customFormat="1">
      <c r="B210" s="255"/>
      <c r="C210" s="235"/>
      <c r="D210" s="274" t="s">
        <v>130</v>
      </c>
      <c r="E210" s="235"/>
      <c r="F210" s="275" t="s">
        <v>250</v>
      </c>
      <c r="G210" s="235"/>
      <c r="H210" s="235"/>
      <c r="I210" s="235"/>
      <c r="J210" s="235"/>
      <c r="K210" s="257"/>
      <c r="L210" s="235"/>
      <c r="M210" s="128"/>
      <c r="T210" s="49"/>
      <c r="AT210" s="18" t="s">
        <v>130</v>
      </c>
      <c r="AU210" s="18" t="s">
        <v>77</v>
      </c>
    </row>
    <row r="211" spans="2:65" s="12" customFormat="1">
      <c r="B211" s="276"/>
      <c r="C211" s="247"/>
      <c r="D211" s="277" t="s">
        <v>132</v>
      </c>
      <c r="E211" s="278" t="s">
        <v>17</v>
      </c>
      <c r="F211" s="279" t="s">
        <v>164</v>
      </c>
      <c r="G211" s="247"/>
      <c r="H211" s="278" t="s">
        <v>17</v>
      </c>
      <c r="I211" s="247"/>
      <c r="J211" s="247"/>
      <c r="K211" s="280"/>
      <c r="L211" s="247"/>
      <c r="M211" s="130"/>
      <c r="T211" s="131"/>
      <c r="AT211" s="129" t="s">
        <v>132</v>
      </c>
      <c r="AU211" s="129" t="s">
        <v>77</v>
      </c>
      <c r="AV211" s="12" t="s">
        <v>75</v>
      </c>
      <c r="AW211" s="12" t="s">
        <v>29</v>
      </c>
      <c r="AX211" s="12" t="s">
        <v>67</v>
      </c>
      <c r="AY211" s="129" t="s">
        <v>120</v>
      </c>
    </row>
    <row r="212" spans="2:65" s="13" customFormat="1">
      <c r="B212" s="281"/>
      <c r="C212" s="248"/>
      <c r="D212" s="277" t="s">
        <v>132</v>
      </c>
      <c r="E212" s="282" t="s">
        <v>17</v>
      </c>
      <c r="F212" s="283" t="s">
        <v>251</v>
      </c>
      <c r="G212" s="248"/>
      <c r="H212" s="284">
        <v>2.5</v>
      </c>
      <c r="I212" s="248"/>
      <c r="J212" s="248"/>
      <c r="K212" s="285"/>
      <c r="L212" s="248"/>
      <c r="M212" s="133"/>
      <c r="T212" s="134"/>
      <c r="AT212" s="132" t="s">
        <v>132</v>
      </c>
      <c r="AU212" s="132" t="s">
        <v>77</v>
      </c>
      <c r="AV212" s="13" t="s">
        <v>77</v>
      </c>
      <c r="AW212" s="13" t="s">
        <v>29</v>
      </c>
      <c r="AX212" s="13" t="s">
        <v>67</v>
      </c>
      <c r="AY212" s="132" t="s">
        <v>120</v>
      </c>
    </row>
    <row r="213" spans="2:65" s="14" customFormat="1">
      <c r="B213" s="286"/>
      <c r="C213" s="249"/>
      <c r="D213" s="277" t="s">
        <v>132</v>
      </c>
      <c r="E213" s="287" t="s">
        <v>17</v>
      </c>
      <c r="F213" s="288" t="s">
        <v>134</v>
      </c>
      <c r="G213" s="249"/>
      <c r="H213" s="289">
        <v>2.5</v>
      </c>
      <c r="I213" s="249"/>
      <c r="J213" s="249"/>
      <c r="K213" s="290"/>
      <c r="L213" s="249"/>
      <c r="M213" s="136"/>
      <c r="T213" s="137"/>
      <c r="AT213" s="135" t="s">
        <v>132</v>
      </c>
      <c r="AU213" s="135" t="s">
        <v>77</v>
      </c>
      <c r="AV213" s="14" t="s">
        <v>128</v>
      </c>
      <c r="AW213" s="14" t="s">
        <v>29</v>
      </c>
      <c r="AX213" s="14" t="s">
        <v>75</v>
      </c>
      <c r="AY213" s="135" t="s">
        <v>120</v>
      </c>
    </row>
    <row r="214" spans="2:65" s="1" customFormat="1" ht="24.2" customHeight="1">
      <c r="B214" s="255"/>
      <c r="C214" s="116" t="s">
        <v>252</v>
      </c>
      <c r="D214" s="116" t="s">
        <v>123</v>
      </c>
      <c r="E214" s="117" t="s">
        <v>253</v>
      </c>
      <c r="F214" s="118" t="s">
        <v>254</v>
      </c>
      <c r="G214" s="119" t="s">
        <v>137</v>
      </c>
      <c r="H214" s="120">
        <v>37.390999999999998</v>
      </c>
      <c r="I214" s="313"/>
      <c r="J214" s="121">
        <f>ROUND(I214*H214,2)</f>
        <v>0</v>
      </c>
      <c r="K214" s="273" t="s">
        <v>127</v>
      </c>
      <c r="L214" s="235"/>
      <c r="M214" s="122" t="s">
        <v>17</v>
      </c>
      <c r="N214" s="123" t="s">
        <v>38</v>
      </c>
      <c r="O214" s="124">
        <v>0.26</v>
      </c>
      <c r="P214" s="124">
        <f>O214*H214</f>
        <v>9.72166</v>
      </c>
      <c r="Q214" s="124">
        <v>0</v>
      </c>
      <c r="R214" s="124">
        <f>Q214*H214</f>
        <v>0</v>
      </c>
      <c r="S214" s="124">
        <v>4.5999999999999999E-2</v>
      </c>
      <c r="T214" s="125">
        <f>S214*H214</f>
        <v>1.7199859999999998</v>
      </c>
      <c r="AR214" s="126" t="s">
        <v>128</v>
      </c>
      <c r="AT214" s="126" t="s">
        <v>123</v>
      </c>
      <c r="AU214" s="126" t="s">
        <v>77</v>
      </c>
      <c r="AY214" s="18" t="s">
        <v>120</v>
      </c>
      <c r="BE214" s="127">
        <f>IF(N214="základní",J214,0)</f>
        <v>0</v>
      </c>
      <c r="BF214" s="127">
        <f>IF(N214="snížená",J214,0)</f>
        <v>0</v>
      </c>
      <c r="BG214" s="127">
        <f>IF(N214="zákl. přenesená",J214,0)</f>
        <v>0</v>
      </c>
      <c r="BH214" s="127">
        <f>IF(N214="sníž. přenesená",J214,0)</f>
        <v>0</v>
      </c>
      <c r="BI214" s="127">
        <f>IF(N214="nulová",J214,0)</f>
        <v>0</v>
      </c>
      <c r="BJ214" s="18" t="s">
        <v>75</v>
      </c>
      <c r="BK214" s="127">
        <f>ROUND(I214*H214,2)</f>
        <v>0</v>
      </c>
      <c r="BL214" s="18" t="s">
        <v>128</v>
      </c>
      <c r="BM214" s="126" t="s">
        <v>255</v>
      </c>
    </row>
    <row r="215" spans="2:65" s="1" customFormat="1">
      <c r="B215" s="255"/>
      <c r="C215" s="235"/>
      <c r="D215" s="274" t="s">
        <v>130</v>
      </c>
      <c r="E215" s="235"/>
      <c r="F215" s="275" t="s">
        <v>256</v>
      </c>
      <c r="G215" s="235"/>
      <c r="H215" s="235"/>
      <c r="I215" s="235"/>
      <c r="J215" s="235"/>
      <c r="K215" s="257"/>
      <c r="L215" s="235"/>
      <c r="M215" s="128"/>
      <c r="T215" s="49"/>
      <c r="AT215" s="18" t="s">
        <v>130</v>
      </c>
      <c r="AU215" s="18" t="s">
        <v>77</v>
      </c>
    </row>
    <row r="216" spans="2:65" s="12" customFormat="1">
      <c r="B216" s="276"/>
      <c r="C216" s="247"/>
      <c r="D216" s="277" t="s">
        <v>132</v>
      </c>
      <c r="E216" s="278" t="s">
        <v>17</v>
      </c>
      <c r="F216" s="279" t="s">
        <v>214</v>
      </c>
      <c r="G216" s="247"/>
      <c r="H216" s="278" t="s">
        <v>17</v>
      </c>
      <c r="I216" s="247"/>
      <c r="J216" s="247"/>
      <c r="K216" s="280"/>
      <c r="L216" s="247"/>
      <c r="M216" s="130"/>
      <c r="T216" s="131"/>
      <c r="AT216" s="129" t="s">
        <v>132</v>
      </c>
      <c r="AU216" s="129" t="s">
        <v>77</v>
      </c>
      <c r="AV216" s="12" t="s">
        <v>75</v>
      </c>
      <c r="AW216" s="12" t="s">
        <v>29</v>
      </c>
      <c r="AX216" s="12" t="s">
        <v>67</v>
      </c>
      <c r="AY216" s="129" t="s">
        <v>120</v>
      </c>
    </row>
    <row r="217" spans="2:65" s="12" customFormat="1">
      <c r="B217" s="276"/>
      <c r="C217" s="247"/>
      <c r="D217" s="277" t="s">
        <v>132</v>
      </c>
      <c r="E217" s="278" t="s">
        <v>17</v>
      </c>
      <c r="F217" s="279" t="s">
        <v>175</v>
      </c>
      <c r="G217" s="247"/>
      <c r="H217" s="278" t="s">
        <v>17</v>
      </c>
      <c r="I217" s="247"/>
      <c r="J217" s="247"/>
      <c r="K217" s="280"/>
      <c r="L217" s="247"/>
      <c r="M217" s="130"/>
      <c r="T217" s="131"/>
      <c r="AT217" s="129" t="s">
        <v>132</v>
      </c>
      <c r="AU217" s="129" t="s">
        <v>77</v>
      </c>
      <c r="AV217" s="12" t="s">
        <v>75</v>
      </c>
      <c r="AW217" s="12" t="s">
        <v>29</v>
      </c>
      <c r="AX217" s="12" t="s">
        <v>67</v>
      </c>
      <c r="AY217" s="129" t="s">
        <v>120</v>
      </c>
    </row>
    <row r="218" spans="2:65" s="13" customFormat="1">
      <c r="B218" s="281"/>
      <c r="C218" s="248"/>
      <c r="D218" s="277" t="s">
        <v>132</v>
      </c>
      <c r="E218" s="282" t="s">
        <v>17</v>
      </c>
      <c r="F218" s="283" t="s">
        <v>257</v>
      </c>
      <c r="G218" s="248"/>
      <c r="H218" s="284">
        <v>22.931999999999999</v>
      </c>
      <c r="I218" s="248"/>
      <c r="J218" s="248"/>
      <c r="K218" s="285"/>
      <c r="L218" s="248"/>
      <c r="M218" s="133"/>
      <c r="T218" s="134"/>
      <c r="AT218" s="132" t="s">
        <v>132</v>
      </c>
      <c r="AU218" s="132" t="s">
        <v>77</v>
      </c>
      <c r="AV218" s="13" t="s">
        <v>77</v>
      </c>
      <c r="AW218" s="13" t="s">
        <v>29</v>
      </c>
      <c r="AX218" s="13" t="s">
        <v>67</v>
      </c>
      <c r="AY218" s="132" t="s">
        <v>120</v>
      </c>
    </row>
    <row r="219" spans="2:65" s="13" customFormat="1">
      <c r="B219" s="281"/>
      <c r="C219" s="248"/>
      <c r="D219" s="277" t="s">
        <v>132</v>
      </c>
      <c r="E219" s="282" t="s">
        <v>17</v>
      </c>
      <c r="F219" s="283" t="s">
        <v>177</v>
      </c>
      <c r="G219" s="248"/>
      <c r="H219" s="284">
        <v>0.47799999999999998</v>
      </c>
      <c r="I219" s="248"/>
      <c r="J219" s="248"/>
      <c r="K219" s="285"/>
      <c r="L219" s="248"/>
      <c r="M219" s="133"/>
      <c r="T219" s="134"/>
      <c r="AT219" s="132" t="s">
        <v>132</v>
      </c>
      <c r="AU219" s="132" t="s">
        <v>77</v>
      </c>
      <c r="AV219" s="13" t="s">
        <v>77</v>
      </c>
      <c r="AW219" s="13" t="s">
        <v>29</v>
      </c>
      <c r="AX219" s="13" t="s">
        <v>67</v>
      </c>
      <c r="AY219" s="132" t="s">
        <v>120</v>
      </c>
    </row>
    <row r="220" spans="2:65" s="13" customFormat="1">
      <c r="B220" s="281"/>
      <c r="C220" s="248"/>
      <c r="D220" s="277" t="s">
        <v>132</v>
      </c>
      <c r="E220" s="282" t="s">
        <v>17</v>
      </c>
      <c r="F220" s="283" t="s">
        <v>258</v>
      </c>
      <c r="G220" s="248"/>
      <c r="H220" s="284">
        <v>-5.1779999999999999</v>
      </c>
      <c r="I220" s="248"/>
      <c r="J220" s="248"/>
      <c r="K220" s="285"/>
      <c r="L220" s="248"/>
      <c r="M220" s="133"/>
      <c r="T220" s="134"/>
      <c r="AT220" s="132" t="s">
        <v>132</v>
      </c>
      <c r="AU220" s="132" t="s">
        <v>77</v>
      </c>
      <c r="AV220" s="13" t="s">
        <v>77</v>
      </c>
      <c r="AW220" s="13" t="s">
        <v>29</v>
      </c>
      <c r="AX220" s="13" t="s">
        <v>67</v>
      </c>
      <c r="AY220" s="132" t="s">
        <v>120</v>
      </c>
    </row>
    <row r="221" spans="2:65" s="12" customFormat="1">
      <c r="B221" s="276"/>
      <c r="C221" s="247"/>
      <c r="D221" s="277" t="s">
        <v>132</v>
      </c>
      <c r="E221" s="278" t="s">
        <v>17</v>
      </c>
      <c r="F221" s="279" t="s">
        <v>259</v>
      </c>
      <c r="G221" s="247"/>
      <c r="H221" s="278" t="s">
        <v>17</v>
      </c>
      <c r="I221" s="247"/>
      <c r="J221" s="247"/>
      <c r="K221" s="280"/>
      <c r="L221" s="247"/>
      <c r="M221" s="130"/>
      <c r="T221" s="131"/>
      <c r="AT221" s="129" t="s">
        <v>132</v>
      </c>
      <c r="AU221" s="129" t="s">
        <v>77</v>
      </c>
      <c r="AV221" s="12" t="s">
        <v>75</v>
      </c>
      <c r="AW221" s="12" t="s">
        <v>29</v>
      </c>
      <c r="AX221" s="12" t="s">
        <v>67</v>
      </c>
      <c r="AY221" s="129" t="s">
        <v>120</v>
      </c>
    </row>
    <row r="222" spans="2:65" s="13" customFormat="1">
      <c r="B222" s="281"/>
      <c r="C222" s="248"/>
      <c r="D222" s="277" t="s">
        <v>132</v>
      </c>
      <c r="E222" s="282" t="s">
        <v>17</v>
      </c>
      <c r="F222" s="283" t="s">
        <v>260</v>
      </c>
      <c r="G222" s="248"/>
      <c r="H222" s="284">
        <v>22.332000000000001</v>
      </c>
      <c r="I222" s="248"/>
      <c r="J222" s="248"/>
      <c r="K222" s="285"/>
      <c r="L222" s="248"/>
      <c r="M222" s="133"/>
      <c r="T222" s="134"/>
      <c r="AT222" s="132" t="s">
        <v>132</v>
      </c>
      <c r="AU222" s="132" t="s">
        <v>77</v>
      </c>
      <c r="AV222" s="13" t="s">
        <v>77</v>
      </c>
      <c r="AW222" s="13" t="s">
        <v>29</v>
      </c>
      <c r="AX222" s="13" t="s">
        <v>67</v>
      </c>
      <c r="AY222" s="132" t="s">
        <v>120</v>
      </c>
    </row>
    <row r="223" spans="2:65" s="13" customFormat="1">
      <c r="B223" s="281"/>
      <c r="C223" s="248"/>
      <c r="D223" s="277" t="s">
        <v>132</v>
      </c>
      <c r="E223" s="282" t="s">
        <v>17</v>
      </c>
      <c r="F223" s="283" t="s">
        <v>261</v>
      </c>
      <c r="G223" s="248"/>
      <c r="H223" s="284">
        <v>0.875</v>
      </c>
      <c r="I223" s="248"/>
      <c r="J223" s="248"/>
      <c r="K223" s="285"/>
      <c r="L223" s="248"/>
      <c r="M223" s="133"/>
      <c r="T223" s="134"/>
      <c r="AT223" s="132" t="s">
        <v>132</v>
      </c>
      <c r="AU223" s="132" t="s">
        <v>77</v>
      </c>
      <c r="AV223" s="13" t="s">
        <v>77</v>
      </c>
      <c r="AW223" s="13" t="s">
        <v>29</v>
      </c>
      <c r="AX223" s="13" t="s">
        <v>67</v>
      </c>
      <c r="AY223" s="132" t="s">
        <v>120</v>
      </c>
    </row>
    <row r="224" spans="2:65" s="13" customFormat="1">
      <c r="B224" s="281"/>
      <c r="C224" s="248"/>
      <c r="D224" s="277" t="s">
        <v>132</v>
      </c>
      <c r="E224" s="282" t="s">
        <v>17</v>
      </c>
      <c r="F224" s="283" t="s">
        <v>262</v>
      </c>
      <c r="G224" s="248"/>
      <c r="H224" s="284">
        <v>-4.1459999999999999</v>
      </c>
      <c r="I224" s="248"/>
      <c r="J224" s="248"/>
      <c r="K224" s="285"/>
      <c r="L224" s="248"/>
      <c r="M224" s="133"/>
      <c r="T224" s="134"/>
      <c r="AT224" s="132" t="s">
        <v>132</v>
      </c>
      <c r="AU224" s="132" t="s">
        <v>77</v>
      </c>
      <c r="AV224" s="13" t="s">
        <v>77</v>
      </c>
      <c r="AW224" s="13" t="s">
        <v>29</v>
      </c>
      <c r="AX224" s="13" t="s">
        <v>67</v>
      </c>
      <c r="AY224" s="132" t="s">
        <v>120</v>
      </c>
    </row>
    <row r="225" spans="2:51" s="12" customFormat="1">
      <c r="B225" s="276"/>
      <c r="C225" s="247"/>
      <c r="D225" s="277" t="s">
        <v>132</v>
      </c>
      <c r="E225" s="278" t="s">
        <v>17</v>
      </c>
      <c r="F225" s="279" t="s">
        <v>184</v>
      </c>
      <c r="G225" s="247"/>
      <c r="H225" s="278" t="s">
        <v>17</v>
      </c>
      <c r="I225" s="247"/>
      <c r="J225" s="247"/>
      <c r="K225" s="280"/>
      <c r="L225" s="247"/>
      <c r="M225" s="130"/>
      <c r="T225" s="131"/>
      <c r="AT225" s="129" t="s">
        <v>132</v>
      </c>
      <c r="AU225" s="129" t="s">
        <v>77</v>
      </c>
      <c r="AV225" s="12" t="s">
        <v>75</v>
      </c>
      <c r="AW225" s="12" t="s">
        <v>29</v>
      </c>
      <c r="AX225" s="12" t="s">
        <v>67</v>
      </c>
      <c r="AY225" s="129" t="s">
        <v>120</v>
      </c>
    </row>
    <row r="226" spans="2:51" s="13" customFormat="1">
      <c r="B226" s="281"/>
      <c r="C226" s="248"/>
      <c r="D226" s="277" t="s">
        <v>132</v>
      </c>
      <c r="E226" s="282" t="s">
        <v>17</v>
      </c>
      <c r="F226" s="283" t="s">
        <v>263</v>
      </c>
      <c r="G226" s="248"/>
      <c r="H226" s="284">
        <v>9.4619999999999997</v>
      </c>
      <c r="I226" s="248"/>
      <c r="J226" s="248"/>
      <c r="K226" s="285"/>
      <c r="L226" s="248"/>
      <c r="M226" s="133"/>
      <c r="T226" s="134"/>
      <c r="AT226" s="132" t="s">
        <v>132</v>
      </c>
      <c r="AU226" s="132" t="s">
        <v>77</v>
      </c>
      <c r="AV226" s="13" t="s">
        <v>77</v>
      </c>
      <c r="AW226" s="13" t="s">
        <v>29</v>
      </c>
      <c r="AX226" s="13" t="s">
        <v>67</v>
      </c>
      <c r="AY226" s="132" t="s">
        <v>120</v>
      </c>
    </row>
    <row r="227" spans="2:51" s="13" customFormat="1">
      <c r="B227" s="281"/>
      <c r="C227" s="248"/>
      <c r="D227" s="277" t="s">
        <v>132</v>
      </c>
      <c r="E227" s="282" t="s">
        <v>17</v>
      </c>
      <c r="F227" s="283" t="s">
        <v>264</v>
      </c>
      <c r="G227" s="248"/>
      <c r="H227" s="284">
        <v>2.97</v>
      </c>
      <c r="I227" s="248"/>
      <c r="J227" s="248"/>
      <c r="K227" s="285"/>
      <c r="L227" s="248"/>
      <c r="M227" s="133"/>
      <c r="T227" s="134"/>
      <c r="AT227" s="132" t="s">
        <v>132</v>
      </c>
      <c r="AU227" s="132" t="s">
        <v>77</v>
      </c>
      <c r="AV227" s="13" t="s">
        <v>77</v>
      </c>
      <c r="AW227" s="13" t="s">
        <v>29</v>
      </c>
      <c r="AX227" s="13" t="s">
        <v>67</v>
      </c>
      <c r="AY227" s="132" t="s">
        <v>120</v>
      </c>
    </row>
    <row r="228" spans="2:51" s="13" customFormat="1">
      <c r="B228" s="281"/>
      <c r="C228" s="248"/>
      <c r="D228" s="277" t="s">
        <v>132</v>
      </c>
      <c r="E228" s="282" t="s">
        <v>17</v>
      </c>
      <c r="F228" s="283" t="s">
        <v>177</v>
      </c>
      <c r="G228" s="248"/>
      <c r="H228" s="284">
        <v>0.47799999999999998</v>
      </c>
      <c r="I228" s="248"/>
      <c r="J228" s="248"/>
      <c r="K228" s="285"/>
      <c r="L228" s="248"/>
      <c r="M228" s="133"/>
      <c r="T228" s="134"/>
      <c r="AT228" s="132" t="s">
        <v>132</v>
      </c>
      <c r="AU228" s="132" t="s">
        <v>77</v>
      </c>
      <c r="AV228" s="13" t="s">
        <v>77</v>
      </c>
      <c r="AW228" s="13" t="s">
        <v>29</v>
      </c>
      <c r="AX228" s="13" t="s">
        <v>67</v>
      </c>
      <c r="AY228" s="132" t="s">
        <v>120</v>
      </c>
    </row>
    <row r="229" spans="2:51" s="13" customFormat="1">
      <c r="B229" s="281"/>
      <c r="C229" s="248"/>
      <c r="D229" s="277" t="s">
        <v>132</v>
      </c>
      <c r="E229" s="282" t="s">
        <v>17</v>
      </c>
      <c r="F229" s="283" t="s">
        <v>265</v>
      </c>
      <c r="G229" s="248"/>
      <c r="H229" s="284">
        <v>-1.5960000000000001</v>
      </c>
      <c r="I229" s="248"/>
      <c r="J229" s="248"/>
      <c r="K229" s="285"/>
      <c r="L229" s="248"/>
      <c r="M229" s="133"/>
      <c r="T229" s="134"/>
      <c r="AT229" s="132" t="s">
        <v>132</v>
      </c>
      <c r="AU229" s="132" t="s">
        <v>77</v>
      </c>
      <c r="AV229" s="13" t="s">
        <v>77</v>
      </c>
      <c r="AW229" s="13" t="s">
        <v>29</v>
      </c>
      <c r="AX229" s="13" t="s">
        <v>67</v>
      </c>
      <c r="AY229" s="132" t="s">
        <v>120</v>
      </c>
    </row>
    <row r="230" spans="2:51" s="12" customFormat="1">
      <c r="B230" s="276"/>
      <c r="C230" s="247"/>
      <c r="D230" s="277" t="s">
        <v>132</v>
      </c>
      <c r="E230" s="278" t="s">
        <v>17</v>
      </c>
      <c r="F230" s="279" t="s">
        <v>266</v>
      </c>
      <c r="G230" s="247"/>
      <c r="H230" s="278" t="s">
        <v>17</v>
      </c>
      <c r="I230" s="247"/>
      <c r="J230" s="247"/>
      <c r="K230" s="280"/>
      <c r="L230" s="247"/>
      <c r="M230" s="130"/>
      <c r="T230" s="131"/>
      <c r="AT230" s="129" t="s">
        <v>132</v>
      </c>
      <c r="AU230" s="129" t="s">
        <v>77</v>
      </c>
      <c r="AV230" s="12" t="s">
        <v>75</v>
      </c>
      <c r="AW230" s="12" t="s">
        <v>29</v>
      </c>
      <c r="AX230" s="12" t="s">
        <v>67</v>
      </c>
      <c r="AY230" s="129" t="s">
        <v>120</v>
      </c>
    </row>
    <row r="231" spans="2:51" s="13" customFormat="1">
      <c r="B231" s="281"/>
      <c r="C231" s="248"/>
      <c r="D231" s="277" t="s">
        <v>132</v>
      </c>
      <c r="E231" s="282" t="s">
        <v>17</v>
      </c>
      <c r="F231" s="283" t="s">
        <v>267</v>
      </c>
      <c r="G231" s="248"/>
      <c r="H231" s="284">
        <v>8.25</v>
      </c>
      <c r="I231" s="248"/>
      <c r="J231" s="248"/>
      <c r="K231" s="285"/>
      <c r="L231" s="248"/>
      <c r="M231" s="133"/>
      <c r="T231" s="134"/>
      <c r="AT231" s="132" t="s">
        <v>132</v>
      </c>
      <c r="AU231" s="132" t="s">
        <v>77</v>
      </c>
      <c r="AV231" s="13" t="s">
        <v>77</v>
      </c>
      <c r="AW231" s="13" t="s">
        <v>29</v>
      </c>
      <c r="AX231" s="13" t="s">
        <v>67</v>
      </c>
      <c r="AY231" s="132" t="s">
        <v>120</v>
      </c>
    </row>
    <row r="232" spans="2:51" s="13" customFormat="1">
      <c r="B232" s="281"/>
      <c r="C232" s="248"/>
      <c r="D232" s="277" t="s">
        <v>132</v>
      </c>
      <c r="E232" s="282" t="s">
        <v>17</v>
      </c>
      <c r="F232" s="283" t="s">
        <v>264</v>
      </c>
      <c r="G232" s="248"/>
      <c r="H232" s="284">
        <v>2.97</v>
      </c>
      <c r="I232" s="248"/>
      <c r="J232" s="248"/>
      <c r="K232" s="285"/>
      <c r="L232" s="248"/>
      <c r="M232" s="133"/>
      <c r="T232" s="134"/>
      <c r="AT232" s="132" t="s">
        <v>132</v>
      </c>
      <c r="AU232" s="132" t="s">
        <v>77</v>
      </c>
      <c r="AV232" s="13" t="s">
        <v>77</v>
      </c>
      <c r="AW232" s="13" t="s">
        <v>29</v>
      </c>
      <c r="AX232" s="13" t="s">
        <v>67</v>
      </c>
      <c r="AY232" s="132" t="s">
        <v>120</v>
      </c>
    </row>
    <row r="233" spans="2:51" s="13" customFormat="1">
      <c r="B233" s="281"/>
      <c r="C233" s="248"/>
      <c r="D233" s="277" t="s">
        <v>132</v>
      </c>
      <c r="E233" s="282" t="s">
        <v>17</v>
      </c>
      <c r="F233" s="283" t="s">
        <v>177</v>
      </c>
      <c r="G233" s="248"/>
      <c r="H233" s="284">
        <v>0.47799999999999998</v>
      </c>
      <c r="I233" s="248"/>
      <c r="J233" s="248"/>
      <c r="K233" s="285"/>
      <c r="L233" s="248"/>
      <c r="M233" s="133"/>
      <c r="T233" s="134"/>
      <c r="AT233" s="132" t="s">
        <v>132</v>
      </c>
      <c r="AU233" s="132" t="s">
        <v>77</v>
      </c>
      <c r="AV233" s="13" t="s">
        <v>77</v>
      </c>
      <c r="AW233" s="13" t="s">
        <v>29</v>
      </c>
      <c r="AX233" s="13" t="s">
        <v>67</v>
      </c>
      <c r="AY233" s="132" t="s">
        <v>120</v>
      </c>
    </row>
    <row r="234" spans="2:51" s="13" customFormat="1">
      <c r="B234" s="281"/>
      <c r="C234" s="248"/>
      <c r="D234" s="277" t="s">
        <v>132</v>
      </c>
      <c r="E234" s="282" t="s">
        <v>17</v>
      </c>
      <c r="F234" s="283" t="s">
        <v>265</v>
      </c>
      <c r="G234" s="248"/>
      <c r="H234" s="284">
        <v>-1.5960000000000001</v>
      </c>
      <c r="I234" s="248"/>
      <c r="J234" s="248"/>
      <c r="K234" s="285"/>
      <c r="L234" s="248"/>
      <c r="M234" s="133"/>
      <c r="T234" s="134"/>
      <c r="AT234" s="132" t="s">
        <v>132</v>
      </c>
      <c r="AU234" s="132" t="s">
        <v>77</v>
      </c>
      <c r="AV234" s="13" t="s">
        <v>77</v>
      </c>
      <c r="AW234" s="13" t="s">
        <v>29</v>
      </c>
      <c r="AX234" s="13" t="s">
        <v>67</v>
      </c>
      <c r="AY234" s="132" t="s">
        <v>120</v>
      </c>
    </row>
    <row r="235" spans="2:51" s="12" customFormat="1">
      <c r="B235" s="276"/>
      <c r="C235" s="247"/>
      <c r="D235" s="277" t="s">
        <v>132</v>
      </c>
      <c r="E235" s="278" t="s">
        <v>17</v>
      </c>
      <c r="F235" s="279" t="s">
        <v>268</v>
      </c>
      <c r="G235" s="247"/>
      <c r="H235" s="278" t="s">
        <v>17</v>
      </c>
      <c r="I235" s="247"/>
      <c r="J235" s="247"/>
      <c r="K235" s="280"/>
      <c r="L235" s="247"/>
      <c r="M235" s="130"/>
      <c r="T235" s="131"/>
      <c r="AT235" s="129" t="s">
        <v>132</v>
      </c>
      <c r="AU235" s="129" t="s">
        <v>77</v>
      </c>
      <c r="AV235" s="12" t="s">
        <v>75</v>
      </c>
      <c r="AW235" s="12" t="s">
        <v>29</v>
      </c>
      <c r="AX235" s="12" t="s">
        <v>67</v>
      </c>
      <c r="AY235" s="129" t="s">
        <v>120</v>
      </c>
    </row>
    <row r="236" spans="2:51" s="13" customFormat="1">
      <c r="B236" s="281"/>
      <c r="C236" s="248"/>
      <c r="D236" s="277" t="s">
        <v>132</v>
      </c>
      <c r="E236" s="282" t="s">
        <v>17</v>
      </c>
      <c r="F236" s="283" t="s">
        <v>269</v>
      </c>
      <c r="G236" s="248"/>
      <c r="H236" s="284">
        <v>12.3</v>
      </c>
      <c r="I236" s="248"/>
      <c r="J236" s="248"/>
      <c r="K236" s="285"/>
      <c r="L236" s="248"/>
      <c r="M236" s="133"/>
      <c r="T236" s="134"/>
      <c r="AT236" s="132" t="s">
        <v>132</v>
      </c>
      <c r="AU236" s="132" t="s">
        <v>77</v>
      </c>
      <c r="AV236" s="13" t="s">
        <v>77</v>
      </c>
      <c r="AW236" s="13" t="s">
        <v>29</v>
      </c>
      <c r="AX236" s="13" t="s">
        <v>67</v>
      </c>
      <c r="AY236" s="132" t="s">
        <v>120</v>
      </c>
    </row>
    <row r="237" spans="2:51" s="13" customFormat="1">
      <c r="B237" s="281"/>
      <c r="C237" s="248"/>
      <c r="D237" s="277" t="s">
        <v>132</v>
      </c>
      <c r="E237" s="282" t="s">
        <v>17</v>
      </c>
      <c r="F237" s="283" t="s">
        <v>177</v>
      </c>
      <c r="G237" s="248"/>
      <c r="H237" s="284">
        <v>0.47799999999999998</v>
      </c>
      <c r="I237" s="248"/>
      <c r="J237" s="248"/>
      <c r="K237" s="285"/>
      <c r="L237" s="248"/>
      <c r="M237" s="133"/>
      <c r="T237" s="134"/>
      <c r="AT237" s="132" t="s">
        <v>132</v>
      </c>
      <c r="AU237" s="132" t="s">
        <v>77</v>
      </c>
      <c r="AV237" s="13" t="s">
        <v>77</v>
      </c>
      <c r="AW237" s="13" t="s">
        <v>29</v>
      </c>
      <c r="AX237" s="13" t="s">
        <v>67</v>
      </c>
      <c r="AY237" s="132" t="s">
        <v>120</v>
      </c>
    </row>
    <row r="238" spans="2:51" s="13" customFormat="1">
      <c r="B238" s="281"/>
      <c r="C238" s="248"/>
      <c r="D238" s="277" t="s">
        <v>132</v>
      </c>
      <c r="E238" s="282" t="s">
        <v>17</v>
      </c>
      <c r="F238" s="283" t="s">
        <v>265</v>
      </c>
      <c r="G238" s="248"/>
      <c r="H238" s="284">
        <v>-1.5960000000000001</v>
      </c>
      <c r="I238" s="248"/>
      <c r="J238" s="248"/>
      <c r="K238" s="285"/>
      <c r="L238" s="248"/>
      <c r="M238" s="133"/>
      <c r="T238" s="134"/>
      <c r="AT238" s="132" t="s">
        <v>132</v>
      </c>
      <c r="AU238" s="132" t="s">
        <v>77</v>
      </c>
      <c r="AV238" s="13" t="s">
        <v>77</v>
      </c>
      <c r="AW238" s="13" t="s">
        <v>29</v>
      </c>
      <c r="AX238" s="13" t="s">
        <v>67</v>
      </c>
      <c r="AY238" s="132" t="s">
        <v>120</v>
      </c>
    </row>
    <row r="239" spans="2:51" s="15" customFormat="1">
      <c r="B239" s="292"/>
      <c r="C239" s="251"/>
      <c r="D239" s="277" t="s">
        <v>132</v>
      </c>
      <c r="E239" s="293" t="s">
        <v>17</v>
      </c>
      <c r="F239" s="294" t="s">
        <v>270</v>
      </c>
      <c r="G239" s="251"/>
      <c r="H239" s="295">
        <v>69.890999999999991</v>
      </c>
      <c r="I239" s="251"/>
      <c r="J239" s="251"/>
      <c r="K239" s="296"/>
      <c r="L239" s="251"/>
      <c r="M239" s="147"/>
      <c r="T239" s="148"/>
      <c r="AT239" s="146" t="s">
        <v>132</v>
      </c>
      <c r="AU239" s="146" t="s">
        <v>77</v>
      </c>
      <c r="AV239" s="15" t="s">
        <v>121</v>
      </c>
      <c r="AW239" s="15" t="s">
        <v>29</v>
      </c>
      <c r="AX239" s="15" t="s">
        <v>67</v>
      </c>
      <c r="AY239" s="146" t="s">
        <v>120</v>
      </c>
    </row>
    <row r="240" spans="2:51" s="13" customFormat="1">
      <c r="B240" s="281"/>
      <c r="C240" s="248"/>
      <c r="D240" s="277" t="s">
        <v>132</v>
      </c>
      <c r="E240" s="282" t="s">
        <v>17</v>
      </c>
      <c r="F240" s="283" t="s">
        <v>271</v>
      </c>
      <c r="G240" s="248"/>
      <c r="H240" s="284">
        <v>-32.5</v>
      </c>
      <c r="I240" s="248"/>
      <c r="J240" s="248"/>
      <c r="K240" s="285"/>
      <c r="L240" s="248"/>
      <c r="M240" s="133"/>
      <c r="T240" s="134"/>
      <c r="AT240" s="132" t="s">
        <v>132</v>
      </c>
      <c r="AU240" s="132" t="s">
        <v>77</v>
      </c>
      <c r="AV240" s="13" t="s">
        <v>77</v>
      </c>
      <c r="AW240" s="13" t="s">
        <v>29</v>
      </c>
      <c r="AX240" s="13" t="s">
        <v>67</v>
      </c>
      <c r="AY240" s="132" t="s">
        <v>120</v>
      </c>
    </row>
    <row r="241" spans="2:65" s="15" customFormat="1">
      <c r="B241" s="292"/>
      <c r="C241" s="251"/>
      <c r="D241" s="277" t="s">
        <v>132</v>
      </c>
      <c r="E241" s="293" t="s">
        <v>17</v>
      </c>
      <c r="F241" s="294" t="s">
        <v>270</v>
      </c>
      <c r="G241" s="251"/>
      <c r="H241" s="295">
        <v>-32.5</v>
      </c>
      <c r="I241" s="251"/>
      <c r="J241" s="251"/>
      <c r="K241" s="296"/>
      <c r="L241" s="251"/>
      <c r="M241" s="147"/>
      <c r="T241" s="148"/>
      <c r="AT241" s="146" t="s">
        <v>132</v>
      </c>
      <c r="AU241" s="146" t="s">
        <v>77</v>
      </c>
      <c r="AV241" s="15" t="s">
        <v>121</v>
      </c>
      <c r="AW241" s="15" t="s">
        <v>29</v>
      </c>
      <c r="AX241" s="15" t="s">
        <v>67</v>
      </c>
      <c r="AY241" s="146" t="s">
        <v>120</v>
      </c>
    </row>
    <row r="242" spans="2:65" s="14" customFormat="1">
      <c r="B242" s="286"/>
      <c r="C242" s="249"/>
      <c r="D242" s="277" t="s">
        <v>132</v>
      </c>
      <c r="E242" s="287" t="s">
        <v>17</v>
      </c>
      <c r="F242" s="288" t="s">
        <v>134</v>
      </c>
      <c r="G242" s="249"/>
      <c r="H242" s="289">
        <v>37.390999999999991</v>
      </c>
      <c r="I242" s="249"/>
      <c r="J242" s="249"/>
      <c r="K242" s="290"/>
      <c r="L242" s="249"/>
      <c r="M242" s="136"/>
      <c r="T242" s="137"/>
      <c r="AT242" s="135" t="s">
        <v>132</v>
      </c>
      <c r="AU242" s="135" t="s">
        <v>77</v>
      </c>
      <c r="AV242" s="14" t="s">
        <v>128</v>
      </c>
      <c r="AW242" s="14" t="s">
        <v>29</v>
      </c>
      <c r="AX242" s="14" t="s">
        <v>75</v>
      </c>
      <c r="AY242" s="135" t="s">
        <v>120</v>
      </c>
    </row>
    <row r="243" spans="2:65" s="1" customFormat="1" ht="24.2" customHeight="1">
      <c r="B243" s="255"/>
      <c r="C243" s="116" t="s">
        <v>272</v>
      </c>
      <c r="D243" s="116" t="s">
        <v>123</v>
      </c>
      <c r="E243" s="117" t="s">
        <v>273</v>
      </c>
      <c r="F243" s="118" t="s">
        <v>274</v>
      </c>
      <c r="G243" s="119" t="s">
        <v>137</v>
      </c>
      <c r="H243" s="120">
        <v>32.5</v>
      </c>
      <c r="I243" s="313"/>
      <c r="J243" s="121">
        <f>ROUND(I243*H243,2)</f>
        <v>0</v>
      </c>
      <c r="K243" s="273" t="s">
        <v>127</v>
      </c>
      <c r="L243" s="235"/>
      <c r="M243" s="122" t="s">
        <v>17</v>
      </c>
      <c r="N243" s="123" t="s">
        <v>38</v>
      </c>
      <c r="O243" s="124">
        <v>0.3</v>
      </c>
      <c r="P243" s="124">
        <f>O243*H243</f>
        <v>9.75</v>
      </c>
      <c r="Q243" s="124">
        <v>0</v>
      </c>
      <c r="R243" s="124">
        <f>Q243*H243</f>
        <v>0</v>
      </c>
      <c r="S243" s="124">
        <v>6.8000000000000005E-2</v>
      </c>
      <c r="T243" s="125">
        <f>S243*H243</f>
        <v>2.21</v>
      </c>
      <c r="AR243" s="126" t="s">
        <v>128</v>
      </c>
      <c r="AT243" s="126" t="s">
        <v>123</v>
      </c>
      <c r="AU243" s="126" t="s">
        <v>77</v>
      </c>
      <c r="AY243" s="18" t="s">
        <v>120</v>
      </c>
      <c r="BE243" s="127">
        <f>IF(N243="základní",J243,0)</f>
        <v>0</v>
      </c>
      <c r="BF243" s="127">
        <f>IF(N243="snížená",J243,0)</f>
        <v>0</v>
      </c>
      <c r="BG243" s="127">
        <f>IF(N243="zákl. přenesená",J243,0)</f>
        <v>0</v>
      </c>
      <c r="BH243" s="127">
        <f>IF(N243="sníž. přenesená",J243,0)</f>
        <v>0</v>
      </c>
      <c r="BI243" s="127">
        <f>IF(N243="nulová",J243,0)</f>
        <v>0</v>
      </c>
      <c r="BJ243" s="18" t="s">
        <v>75</v>
      </c>
      <c r="BK243" s="127">
        <f>ROUND(I243*H243,2)</f>
        <v>0</v>
      </c>
      <c r="BL243" s="18" t="s">
        <v>128</v>
      </c>
      <c r="BM243" s="126" t="s">
        <v>275</v>
      </c>
    </row>
    <row r="244" spans="2:65" s="1" customFormat="1">
      <c r="B244" s="255"/>
      <c r="C244" s="235"/>
      <c r="D244" s="274" t="s">
        <v>130</v>
      </c>
      <c r="E244" s="235"/>
      <c r="F244" s="275" t="s">
        <v>276</v>
      </c>
      <c r="G244" s="235"/>
      <c r="H244" s="235"/>
      <c r="I244" s="235"/>
      <c r="J244" s="235"/>
      <c r="K244" s="257"/>
      <c r="L244" s="235"/>
      <c r="M244" s="128"/>
      <c r="T244" s="49"/>
      <c r="AT244" s="18" t="s">
        <v>130</v>
      </c>
      <c r="AU244" s="18" t="s">
        <v>77</v>
      </c>
    </row>
    <row r="245" spans="2:65" s="12" customFormat="1">
      <c r="B245" s="276"/>
      <c r="C245" s="247"/>
      <c r="D245" s="277" t="s">
        <v>132</v>
      </c>
      <c r="E245" s="278" t="s">
        <v>17</v>
      </c>
      <c r="F245" s="279" t="s">
        <v>214</v>
      </c>
      <c r="G245" s="247"/>
      <c r="H245" s="278" t="s">
        <v>17</v>
      </c>
      <c r="I245" s="247"/>
      <c r="J245" s="247"/>
      <c r="K245" s="280"/>
      <c r="L245" s="247"/>
      <c r="M245" s="130"/>
      <c r="T245" s="131"/>
      <c r="AT245" s="129" t="s">
        <v>132</v>
      </c>
      <c r="AU245" s="129" t="s">
        <v>77</v>
      </c>
      <c r="AV245" s="12" t="s">
        <v>75</v>
      </c>
      <c r="AW245" s="12" t="s">
        <v>29</v>
      </c>
      <c r="AX245" s="12" t="s">
        <v>67</v>
      </c>
      <c r="AY245" s="129" t="s">
        <v>120</v>
      </c>
    </row>
    <row r="246" spans="2:65" s="13" customFormat="1">
      <c r="B246" s="281"/>
      <c r="C246" s="248"/>
      <c r="D246" s="277" t="s">
        <v>132</v>
      </c>
      <c r="E246" s="282" t="s">
        <v>17</v>
      </c>
      <c r="F246" s="283" t="s">
        <v>277</v>
      </c>
      <c r="G246" s="248"/>
      <c r="H246" s="284">
        <v>32.5</v>
      </c>
      <c r="I246" s="248"/>
      <c r="J246" s="248"/>
      <c r="K246" s="285"/>
      <c r="L246" s="248"/>
      <c r="M246" s="133"/>
      <c r="T246" s="134"/>
      <c r="AT246" s="132" t="s">
        <v>132</v>
      </c>
      <c r="AU246" s="132" t="s">
        <v>77</v>
      </c>
      <c r="AV246" s="13" t="s">
        <v>77</v>
      </c>
      <c r="AW246" s="13" t="s">
        <v>29</v>
      </c>
      <c r="AX246" s="13" t="s">
        <v>67</v>
      </c>
      <c r="AY246" s="132" t="s">
        <v>120</v>
      </c>
    </row>
    <row r="247" spans="2:65" s="14" customFormat="1">
      <c r="B247" s="286"/>
      <c r="C247" s="249"/>
      <c r="D247" s="277" t="s">
        <v>132</v>
      </c>
      <c r="E247" s="287" t="s">
        <v>17</v>
      </c>
      <c r="F247" s="288" t="s">
        <v>134</v>
      </c>
      <c r="G247" s="249"/>
      <c r="H247" s="289">
        <v>32.5</v>
      </c>
      <c r="I247" s="249"/>
      <c r="J247" s="249"/>
      <c r="K247" s="290"/>
      <c r="L247" s="249"/>
      <c r="M247" s="136"/>
      <c r="T247" s="137"/>
      <c r="AT247" s="135" t="s">
        <v>132</v>
      </c>
      <c r="AU247" s="135" t="s">
        <v>77</v>
      </c>
      <c r="AV247" s="14" t="s">
        <v>128</v>
      </c>
      <c r="AW247" s="14" t="s">
        <v>29</v>
      </c>
      <c r="AX247" s="14" t="s">
        <v>75</v>
      </c>
      <c r="AY247" s="135" t="s">
        <v>120</v>
      </c>
    </row>
    <row r="248" spans="2:65" s="11" customFormat="1" ht="22.9" customHeight="1">
      <c r="B248" s="266"/>
      <c r="C248" s="234"/>
      <c r="D248" s="267" t="s">
        <v>66</v>
      </c>
      <c r="E248" s="271" t="s">
        <v>278</v>
      </c>
      <c r="F248" s="271" t="s">
        <v>279</v>
      </c>
      <c r="G248" s="234"/>
      <c r="H248" s="234"/>
      <c r="I248" s="234"/>
      <c r="J248" s="272">
        <f>BK248</f>
        <v>0</v>
      </c>
      <c r="K248" s="270"/>
      <c r="L248" s="234"/>
      <c r="M248" s="111"/>
      <c r="P248" s="112">
        <f>SUM(P249:P258)</f>
        <v>33.793192000000005</v>
      </c>
      <c r="R248" s="112">
        <f>SUM(R249:R258)</f>
        <v>0</v>
      </c>
      <c r="T248" s="113">
        <f>SUM(T249:T258)</f>
        <v>0</v>
      </c>
      <c r="AR248" s="110" t="s">
        <v>75</v>
      </c>
      <c r="AT248" s="114" t="s">
        <v>66</v>
      </c>
      <c r="AU248" s="114" t="s">
        <v>75</v>
      </c>
      <c r="AY248" s="110" t="s">
        <v>120</v>
      </c>
      <c r="BK248" s="115">
        <f>SUM(BK249:BK258)</f>
        <v>0</v>
      </c>
    </row>
    <row r="249" spans="2:65" s="1" customFormat="1" ht="24.2" customHeight="1">
      <c r="B249" s="255"/>
      <c r="C249" s="116" t="s">
        <v>7</v>
      </c>
      <c r="D249" s="116" t="s">
        <v>123</v>
      </c>
      <c r="E249" s="117" t="s">
        <v>280</v>
      </c>
      <c r="F249" s="118" t="s">
        <v>281</v>
      </c>
      <c r="G249" s="119" t="s">
        <v>282</v>
      </c>
      <c r="H249" s="120">
        <v>7.5279999999999996</v>
      </c>
      <c r="I249" s="313"/>
      <c r="J249" s="121">
        <f>ROUND(I249*H249,2)</f>
        <v>0</v>
      </c>
      <c r="K249" s="273" t="s">
        <v>127</v>
      </c>
      <c r="L249" s="235"/>
      <c r="M249" s="122" t="s">
        <v>17</v>
      </c>
      <c r="N249" s="123" t="s">
        <v>38</v>
      </c>
      <c r="O249" s="124">
        <v>4.25</v>
      </c>
      <c r="P249" s="124">
        <f>O249*H249</f>
        <v>31.994</v>
      </c>
      <c r="Q249" s="124">
        <v>0</v>
      </c>
      <c r="R249" s="124">
        <f>Q249*H249</f>
        <v>0</v>
      </c>
      <c r="S249" s="124">
        <v>0</v>
      </c>
      <c r="T249" s="125">
        <f>S249*H249</f>
        <v>0</v>
      </c>
      <c r="AR249" s="126" t="s">
        <v>128</v>
      </c>
      <c r="AT249" s="126" t="s">
        <v>123</v>
      </c>
      <c r="AU249" s="126" t="s">
        <v>77</v>
      </c>
      <c r="AY249" s="18" t="s">
        <v>120</v>
      </c>
      <c r="BE249" s="127">
        <f>IF(N249="základní",J249,0)</f>
        <v>0</v>
      </c>
      <c r="BF249" s="127">
        <f>IF(N249="snížená",J249,0)</f>
        <v>0</v>
      </c>
      <c r="BG249" s="127">
        <f>IF(N249="zákl. přenesená",J249,0)</f>
        <v>0</v>
      </c>
      <c r="BH249" s="127">
        <f>IF(N249="sníž. přenesená",J249,0)</f>
        <v>0</v>
      </c>
      <c r="BI249" s="127">
        <f>IF(N249="nulová",J249,0)</f>
        <v>0</v>
      </c>
      <c r="BJ249" s="18" t="s">
        <v>75</v>
      </c>
      <c r="BK249" s="127">
        <f>ROUND(I249*H249,2)</f>
        <v>0</v>
      </c>
      <c r="BL249" s="18" t="s">
        <v>128</v>
      </c>
      <c r="BM249" s="126" t="s">
        <v>283</v>
      </c>
    </row>
    <row r="250" spans="2:65" s="1" customFormat="1">
      <c r="B250" s="255"/>
      <c r="C250" s="235"/>
      <c r="D250" s="274" t="s">
        <v>130</v>
      </c>
      <c r="E250" s="235"/>
      <c r="F250" s="275" t="s">
        <v>284</v>
      </c>
      <c r="G250" s="235"/>
      <c r="H250" s="235"/>
      <c r="I250" s="235"/>
      <c r="J250" s="235"/>
      <c r="K250" s="257"/>
      <c r="L250" s="235"/>
      <c r="M250" s="128"/>
      <c r="T250" s="49"/>
      <c r="AT250" s="18" t="s">
        <v>130</v>
      </c>
      <c r="AU250" s="18" t="s">
        <v>77</v>
      </c>
    </row>
    <row r="251" spans="2:65" s="1" customFormat="1" ht="21.75" customHeight="1">
      <c r="B251" s="255"/>
      <c r="C251" s="116" t="s">
        <v>285</v>
      </c>
      <c r="D251" s="116" t="s">
        <v>123</v>
      </c>
      <c r="E251" s="117" t="s">
        <v>286</v>
      </c>
      <c r="F251" s="118" t="s">
        <v>287</v>
      </c>
      <c r="G251" s="119" t="s">
        <v>282</v>
      </c>
      <c r="H251" s="120">
        <v>7.5279999999999996</v>
      </c>
      <c r="I251" s="313"/>
      <c r="J251" s="121">
        <f>ROUND(I251*H251,2)</f>
        <v>0</v>
      </c>
      <c r="K251" s="273" t="s">
        <v>127</v>
      </c>
      <c r="L251" s="235"/>
      <c r="M251" s="122" t="s">
        <v>17</v>
      </c>
      <c r="N251" s="123" t="s">
        <v>38</v>
      </c>
      <c r="O251" s="124">
        <v>0.125</v>
      </c>
      <c r="P251" s="124">
        <f>O251*H251</f>
        <v>0.94099999999999995</v>
      </c>
      <c r="Q251" s="124">
        <v>0</v>
      </c>
      <c r="R251" s="124">
        <f>Q251*H251</f>
        <v>0</v>
      </c>
      <c r="S251" s="124">
        <v>0</v>
      </c>
      <c r="T251" s="125">
        <f>S251*H251</f>
        <v>0</v>
      </c>
      <c r="AR251" s="126" t="s">
        <v>128</v>
      </c>
      <c r="AT251" s="126" t="s">
        <v>123</v>
      </c>
      <c r="AU251" s="126" t="s">
        <v>77</v>
      </c>
      <c r="AY251" s="18" t="s">
        <v>120</v>
      </c>
      <c r="BE251" s="127">
        <f>IF(N251="základní",J251,0)</f>
        <v>0</v>
      </c>
      <c r="BF251" s="127">
        <f>IF(N251="snížená",J251,0)</f>
        <v>0</v>
      </c>
      <c r="BG251" s="127">
        <f>IF(N251="zákl. přenesená",J251,0)</f>
        <v>0</v>
      </c>
      <c r="BH251" s="127">
        <f>IF(N251="sníž. přenesená",J251,0)</f>
        <v>0</v>
      </c>
      <c r="BI251" s="127">
        <f>IF(N251="nulová",J251,0)</f>
        <v>0</v>
      </c>
      <c r="BJ251" s="18" t="s">
        <v>75</v>
      </c>
      <c r="BK251" s="127">
        <f>ROUND(I251*H251,2)</f>
        <v>0</v>
      </c>
      <c r="BL251" s="18" t="s">
        <v>128</v>
      </c>
      <c r="BM251" s="126" t="s">
        <v>288</v>
      </c>
    </row>
    <row r="252" spans="2:65" s="1" customFormat="1">
      <c r="B252" s="255"/>
      <c r="C252" s="235"/>
      <c r="D252" s="274" t="s">
        <v>130</v>
      </c>
      <c r="E252" s="235"/>
      <c r="F252" s="275" t="s">
        <v>289</v>
      </c>
      <c r="G252" s="235"/>
      <c r="H252" s="235"/>
      <c r="I252" s="235"/>
      <c r="J252" s="235"/>
      <c r="K252" s="257"/>
      <c r="L252" s="235"/>
      <c r="M252" s="128"/>
      <c r="T252" s="49"/>
      <c r="AT252" s="18" t="s">
        <v>130</v>
      </c>
      <c r="AU252" s="18" t="s">
        <v>77</v>
      </c>
    </row>
    <row r="253" spans="2:65" s="1" customFormat="1" ht="24.2" customHeight="1">
      <c r="B253" s="255"/>
      <c r="C253" s="116" t="s">
        <v>290</v>
      </c>
      <c r="D253" s="116" t="s">
        <v>123</v>
      </c>
      <c r="E253" s="117" t="s">
        <v>291</v>
      </c>
      <c r="F253" s="118" t="s">
        <v>292</v>
      </c>
      <c r="G253" s="119" t="s">
        <v>282</v>
      </c>
      <c r="H253" s="120">
        <v>143.03200000000001</v>
      </c>
      <c r="I253" s="313"/>
      <c r="J253" s="121">
        <f>ROUND(I253*H253,2)</f>
        <v>0</v>
      </c>
      <c r="K253" s="273" t="s">
        <v>127</v>
      </c>
      <c r="L253" s="235"/>
      <c r="M253" s="122" t="s">
        <v>17</v>
      </c>
      <c r="N253" s="123" t="s">
        <v>38</v>
      </c>
      <c r="O253" s="124">
        <v>6.0000000000000001E-3</v>
      </c>
      <c r="P253" s="124">
        <f>O253*H253</f>
        <v>0.85819200000000007</v>
      </c>
      <c r="Q253" s="124">
        <v>0</v>
      </c>
      <c r="R253" s="124">
        <f>Q253*H253</f>
        <v>0</v>
      </c>
      <c r="S253" s="124">
        <v>0</v>
      </c>
      <c r="T253" s="125">
        <f>S253*H253</f>
        <v>0</v>
      </c>
      <c r="AR253" s="126" t="s">
        <v>128</v>
      </c>
      <c r="AT253" s="126" t="s">
        <v>123</v>
      </c>
      <c r="AU253" s="126" t="s">
        <v>77</v>
      </c>
      <c r="AY253" s="18" t="s">
        <v>120</v>
      </c>
      <c r="BE253" s="127">
        <f>IF(N253="základní",J253,0)</f>
        <v>0</v>
      </c>
      <c r="BF253" s="127">
        <f>IF(N253="snížená",J253,0)</f>
        <v>0</v>
      </c>
      <c r="BG253" s="127">
        <f>IF(N253="zákl. přenesená",J253,0)</f>
        <v>0</v>
      </c>
      <c r="BH253" s="127">
        <f>IF(N253="sníž. přenesená",J253,0)</f>
        <v>0</v>
      </c>
      <c r="BI253" s="127">
        <f>IF(N253="nulová",J253,0)</f>
        <v>0</v>
      </c>
      <c r="BJ253" s="18" t="s">
        <v>75</v>
      </c>
      <c r="BK253" s="127">
        <f>ROUND(I253*H253,2)</f>
        <v>0</v>
      </c>
      <c r="BL253" s="18" t="s">
        <v>128</v>
      </c>
      <c r="BM253" s="126" t="s">
        <v>293</v>
      </c>
    </row>
    <row r="254" spans="2:65" s="1" customFormat="1">
      <c r="B254" s="255"/>
      <c r="C254" s="235"/>
      <c r="D254" s="274" t="s">
        <v>130</v>
      </c>
      <c r="E254" s="235"/>
      <c r="F254" s="275" t="s">
        <v>294</v>
      </c>
      <c r="G254" s="235"/>
      <c r="H254" s="235"/>
      <c r="I254" s="235"/>
      <c r="J254" s="235"/>
      <c r="K254" s="257"/>
      <c r="L254" s="235"/>
      <c r="M254" s="128"/>
      <c r="T254" s="49"/>
      <c r="AT254" s="18" t="s">
        <v>130</v>
      </c>
      <c r="AU254" s="18" t="s">
        <v>77</v>
      </c>
    </row>
    <row r="255" spans="2:65" s="13" customFormat="1">
      <c r="B255" s="281"/>
      <c r="C255" s="248"/>
      <c r="D255" s="277" t="s">
        <v>132</v>
      </c>
      <c r="E255" s="282" t="s">
        <v>17</v>
      </c>
      <c r="F255" s="283" t="s">
        <v>295</v>
      </c>
      <c r="G255" s="248"/>
      <c r="H255" s="284">
        <v>143.03200000000001</v>
      </c>
      <c r="I255" s="248"/>
      <c r="J255" s="248"/>
      <c r="K255" s="285"/>
      <c r="L255" s="248"/>
      <c r="M255" s="133"/>
      <c r="T255" s="134"/>
      <c r="AT255" s="132" t="s">
        <v>132</v>
      </c>
      <c r="AU255" s="132" t="s">
        <v>77</v>
      </c>
      <c r="AV255" s="13" t="s">
        <v>77</v>
      </c>
      <c r="AW255" s="13" t="s">
        <v>29</v>
      </c>
      <c r="AX255" s="13" t="s">
        <v>67</v>
      </c>
      <c r="AY255" s="132" t="s">
        <v>120</v>
      </c>
    </row>
    <row r="256" spans="2:65" s="14" customFormat="1">
      <c r="B256" s="286"/>
      <c r="C256" s="249"/>
      <c r="D256" s="277" t="s">
        <v>132</v>
      </c>
      <c r="E256" s="287" t="s">
        <v>17</v>
      </c>
      <c r="F256" s="288" t="s">
        <v>134</v>
      </c>
      <c r="G256" s="249"/>
      <c r="H256" s="289">
        <v>143.03200000000001</v>
      </c>
      <c r="I256" s="249"/>
      <c r="J256" s="249"/>
      <c r="K256" s="290"/>
      <c r="L256" s="249"/>
      <c r="M256" s="136"/>
      <c r="T256" s="137"/>
      <c r="AT256" s="135" t="s">
        <v>132</v>
      </c>
      <c r="AU256" s="135" t="s">
        <v>77</v>
      </c>
      <c r="AV256" s="14" t="s">
        <v>128</v>
      </c>
      <c r="AW256" s="14" t="s">
        <v>29</v>
      </c>
      <c r="AX256" s="14" t="s">
        <v>75</v>
      </c>
      <c r="AY256" s="135" t="s">
        <v>120</v>
      </c>
    </row>
    <row r="257" spans="2:65" s="1" customFormat="1" ht="24.2" customHeight="1">
      <c r="B257" s="255"/>
      <c r="C257" s="116" t="s">
        <v>296</v>
      </c>
      <c r="D257" s="116" t="s">
        <v>123</v>
      </c>
      <c r="E257" s="117" t="s">
        <v>297</v>
      </c>
      <c r="F257" s="118" t="s">
        <v>298</v>
      </c>
      <c r="G257" s="119" t="s">
        <v>282</v>
      </c>
      <c r="H257" s="120">
        <v>7.5279999999999996</v>
      </c>
      <c r="I257" s="313"/>
      <c r="J257" s="121">
        <f>ROUND(I257*H257,2)</f>
        <v>0</v>
      </c>
      <c r="K257" s="273" t="s">
        <v>127</v>
      </c>
      <c r="L257" s="235"/>
      <c r="M257" s="122" t="s">
        <v>17</v>
      </c>
      <c r="N257" s="123" t="s">
        <v>38</v>
      </c>
      <c r="O257" s="124">
        <v>0</v>
      </c>
      <c r="P257" s="124">
        <f>O257*H257</f>
        <v>0</v>
      </c>
      <c r="Q257" s="124">
        <v>0</v>
      </c>
      <c r="R257" s="124">
        <f>Q257*H257</f>
        <v>0</v>
      </c>
      <c r="S257" s="124">
        <v>0</v>
      </c>
      <c r="T257" s="125">
        <f>S257*H257</f>
        <v>0</v>
      </c>
      <c r="AR257" s="126" t="s">
        <v>128</v>
      </c>
      <c r="AT257" s="126" t="s">
        <v>123</v>
      </c>
      <c r="AU257" s="126" t="s">
        <v>77</v>
      </c>
      <c r="AY257" s="18" t="s">
        <v>120</v>
      </c>
      <c r="BE257" s="127">
        <f>IF(N257="základní",J257,0)</f>
        <v>0</v>
      </c>
      <c r="BF257" s="127">
        <f>IF(N257="snížená",J257,0)</f>
        <v>0</v>
      </c>
      <c r="BG257" s="127">
        <f>IF(N257="zákl. přenesená",J257,0)</f>
        <v>0</v>
      </c>
      <c r="BH257" s="127">
        <f>IF(N257="sníž. přenesená",J257,0)</f>
        <v>0</v>
      </c>
      <c r="BI257" s="127">
        <f>IF(N257="nulová",J257,0)</f>
        <v>0</v>
      </c>
      <c r="BJ257" s="18" t="s">
        <v>75</v>
      </c>
      <c r="BK257" s="127">
        <f>ROUND(I257*H257,2)</f>
        <v>0</v>
      </c>
      <c r="BL257" s="18" t="s">
        <v>128</v>
      </c>
      <c r="BM257" s="126" t="s">
        <v>299</v>
      </c>
    </row>
    <row r="258" spans="2:65" s="1" customFormat="1">
      <c r="B258" s="255"/>
      <c r="C258" s="235"/>
      <c r="D258" s="274" t="s">
        <v>130</v>
      </c>
      <c r="E258" s="235"/>
      <c r="F258" s="275" t="s">
        <v>300</v>
      </c>
      <c r="G258" s="235"/>
      <c r="H258" s="235"/>
      <c r="I258" s="235"/>
      <c r="J258" s="235"/>
      <c r="K258" s="257"/>
      <c r="L258" s="235"/>
      <c r="M258" s="128"/>
      <c r="T258" s="49"/>
      <c r="AT258" s="18" t="s">
        <v>130</v>
      </c>
      <c r="AU258" s="18" t="s">
        <v>77</v>
      </c>
    </row>
    <row r="259" spans="2:65" s="11" customFormat="1" ht="22.9" customHeight="1">
      <c r="B259" s="266"/>
      <c r="C259" s="234"/>
      <c r="D259" s="267" t="s">
        <v>66</v>
      </c>
      <c r="E259" s="271" t="s">
        <v>301</v>
      </c>
      <c r="F259" s="271" t="s">
        <v>302</v>
      </c>
      <c r="G259" s="234"/>
      <c r="H259" s="234"/>
      <c r="I259" s="234"/>
      <c r="J259" s="272">
        <f>BK259</f>
        <v>0</v>
      </c>
      <c r="K259" s="270"/>
      <c r="L259" s="234"/>
      <c r="M259" s="111"/>
      <c r="P259" s="112">
        <f>SUM(P260:P261)</f>
        <v>6.5952000000000002</v>
      </c>
      <c r="R259" s="112">
        <f>SUM(R260:R261)</f>
        <v>0</v>
      </c>
      <c r="T259" s="113">
        <f>SUM(T260:T261)</f>
        <v>0</v>
      </c>
      <c r="AR259" s="110" t="s">
        <v>75</v>
      </c>
      <c r="AT259" s="114" t="s">
        <v>66</v>
      </c>
      <c r="AU259" s="114" t="s">
        <v>75</v>
      </c>
      <c r="AY259" s="110" t="s">
        <v>120</v>
      </c>
      <c r="BK259" s="115">
        <f>SUM(BK260:BK261)</f>
        <v>0</v>
      </c>
    </row>
    <row r="260" spans="2:65" s="1" customFormat="1" ht="33" customHeight="1">
      <c r="B260" s="255"/>
      <c r="C260" s="116" t="s">
        <v>191</v>
      </c>
      <c r="D260" s="116" t="s">
        <v>123</v>
      </c>
      <c r="E260" s="117" t="s">
        <v>303</v>
      </c>
      <c r="F260" s="118" t="s">
        <v>304</v>
      </c>
      <c r="G260" s="119" t="s">
        <v>282</v>
      </c>
      <c r="H260" s="120">
        <v>1.44</v>
      </c>
      <c r="I260" s="313"/>
      <c r="J260" s="121">
        <f>ROUND(I260*H260,2)</f>
        <v>0</v>
      </c>
      <c r="K260" s="273" t="s">
        <v>127</v>
      </c>
      <c r="L260" s="235"/>
      <c r="M260" s="122" t="s">
        <v>17</v>
      </c>
      <c r="N260" s="123" t="s">
        <v>38</v>
      </c>
      <c r="O260" s="124">
        <v>4.58</v>
      </c>
      <c r="P260" s="124">
        <f>O260*H260</f>
        <v>6.5952000000000002</v>
      </c>
      <c r="Q260" s="124">
        <v>0</v>
      </c>
      <c r="R260" s="124">
        <f>Q260*H260</f>
        <v>0</v>
      </c>
      <c r="S260" s="124">
        <v>0</v>
      </c>
      <c r="T260" s="125">
        <f>S260*H260</f>
        <v>0</v>
      </c>
      <c r="AR260" s="126" t="s">
        <v>128</v>
      </c>
      <c r="AT260" s="126" t="s">
        <v>123</v>
      </c>
      <c r="AU260" s="126" t="s">
        <v>77</v>
      </c>
      <c r="AY260" s="18" t="s">
        <v>120</v>
      </c>
      <c r="BE260" s="127">
        <f>IF(N260="základní",J260,0)</f>
        <v>0</v>
      </c>
      <c r="BF260" s="127">
        <f>IF(N260="snížená",J260,0)</f>
        <v>0</v>
      </c>
      <c r="BG260" s="127">
        <f>IF(N260="zákl. přenesená",J260,0)</f>
        <v>0</v>
      </c>
      <c r="BH260" s="127">
        <f>IF(N260="sníž. přenesená",J260,0)</f>
        <v>0</v>
      </c>
      <c r="BI260" s="127">
        <f>IF(N260="nulová",J260,0)</f>
        <v>0</v>
      </c>
      <c r="BJ260" s="18" t="s">
        <v>75</v>
      </c>
      <c r="BK260" s="127">
        <f>ROUND(I260*H260,2)</f>
        <v>0</v>
      </c>
      <c r="BL260" s="18" t="s">
        <v>128</v>
      </c>
      <c r="BM260" s="126" t="s">
        <v>305</v>
      </c>
    </row>
    <row r="261" spans="2:65" s="1" customFormat="1">
      <c r="B261" s="255"/>
      <c r="C261" s="235"/>
      <c r="D261" s="274" t="s">
        <v>130</v>
      </c>
      <c r="E261" s="235"/>
      <c r="F261" s="275" t="s">
        <v>306</v>
      </c>
      <c r="G261" s="235"/>
      <c r="H261" s="235"/>
      <c r="I261" s="235"/>
      <c r="J261" s="235"/>
      <c r="K261" s="257"/>
      <c r="L261" s="235"/>
      <c r="M261" s="128"/>
      <c r="T261" s="49"/>
      <c r="AT261" s="18" t="s">
        <v>130</v>
      </c>
      <c r="AU261" s="18" t="s">
        <v>77</v>
      </c>
    </row>
    <row r="262" spans="2:65" s="11" customFormat="1" ht="25.9" customHeight="1">
      <c r="B262" s="266"/>
      <c r="C262" s="234"/>
      <c r="D262" s="267" t="s">
        <v>66</v>
      </c>
      <c r="E262" s="268" t="s">
        <v>307</v>
      </c>
      <c r="F262" s="268" t="s">
        <v>308</v>
      </c>
      <c r="G262" s="234"/>
      <c r="H262" s="234"/>
      <c r="I262" s="234"/>
      <c r="J262" s="269">
        <f>BK262</f>
        <v>0</v>
      </c>
      <c r="K262" s="270"/>
      <c r="L262" s="234"/>
      <c r="M262" s="111"/>
      <c r="P262" s="112">
        <f>P263+P301+P408+P426+P461+P482+P515+P540+P556</f>
        <v>88.112356000000005</v>
      </c>
      <c r="R262" s="112">
        <f>R263+R301+R408+R426+R461+R482+R515+R540+R556</f>
        <v>1.3133529999999998</v>
      </c>
      <c r="T262" s="113">
        <f>T263+T301+T408+T426+T461+T482+T515+T540+T556</f>
        <v>0.26253099999999996</v>
      </c>
      <c r="AR262" s="110" t="s">
        <v>77</v>
      </c>
      <c r="AT262" s="114" t="s">
        <v>66</v>
      </c>
      <c r="AU262" s="114" t="s">
        <v>67</v>
      </c>
      <c r="AY262" s="110" t="s">
        <v>120</v>
      </c>
      <c r="BK262" s="115">
        <f>BK263+BK301+BK408+BK426+BK461+BK482+BK515+BK540+BK556</f>
        <v>0</v>
      </c>
    </row>
    <row r="263" spans="2:65" s="11" customFormat="1" ht="22.9" customHeight="1">
      <c r="B263" s="266"/>
      <c r="C263" s="234"/>
      <c r="D263" s="267" t="s">
        <v>66</v>
      </c>
      <c r="E263" s="271" t="s">
        <v>309</v>
      </c>
      <c r="F263" s="271" t="s">
        <v>310</v>
      </c>
      <c r="G263" s="234"/>
      <c r="H263" s="234"/>
      <c r="I263" s="234"/>
      <c r="J263" s="272">
        <f>BK263</f>
        <v>0</v>
      </c>
      <c r="K263" s="270"/>
      <c r="L263" s="234"/>
      <c r="M263" s="111"/>
      <c r="P263" s="112">
        <f>SUM(P264:P300)</f>
        <v>3.3949999999999996</v>
      </c>
      <c r="R263" s="112">
        <f>SUM(R264:R300)</f>
        <v>3.5499999999999998E-3</v>
      </c>
      <c r="T263" s="113">
        <f>SUM(T264:T300)</f>
        <v>0</v>
      </c>
      <c r="AR263" s="110" t="s">
        <v>77</v>
      </c>
      <c r="AT263" s="114" t="s">
        <v>66</v>
      </c>
      <c r="AU263" s="114" t="s">
        <v>75</v>
      </c>
      <c r="AY263" s="110" t="s">
        <v>120</v>
      </c>
      <c r="BK263" s="115">
        <f>SUM(BK264:BK300)</f>
        <v>0</v>
      </c>
    </row>
    <row r="264" spans="2:65" s="1" customFormat="1" ht="16.5" customHeight="1">
      <c r="B264" s="255"/>
      <c r="C264" s="116" t="s">
        <v>311</v>
      </c>
      <c r="D264" s="116" t="s">
        <v>123</v>
      </c>
      <c r="E264" s="117" t="s">
        <v>312</v>
      </c>
      <c r="F264" s="118" t="s">
        <v>313</v>
      </c>
      <c r="G264" s="119" t="s">
        <v>126</v>
      </c>
      <c r="H264" s="120">
        <v>1</v>
      </c>
      <c r="I264" s="313"/>
      <c r="J264" s="121">
        <f>ROUND(I264*H264,2)</f>
        <v>0</v>
      </c>
      <c r="K264" s="273" t="s">
        <v>127</v>
      </c>
      <c r="L264" s="235"/>
      <c r="M264" s="122" t="s">
        <v>17</v>
      </c>
      <c r="N264" s="123" t="s">
        <v>38</v>
      </c>
      <c r="O264" s="124">
        <v>0.14000000000000001</v>
      </c>
      <c r="P264" s="124">
        <f>O264*H264</f>
        <v>0.14000000000000001</v>
      </c>
      <c r="Q264" s="124">
        <v>0</v>
      </c>
      <c r="R264" s="124">
        <f>Q264*H264</f>
        <v>0</v>
      </c>
      <c r="S264" s="124">
        <v>0</v>
      </c>
      <c r="T264" s="125">
        <f>S264*H264</f>
        <v>0</v>
      </c>
      <c r="AR264" s="126" t="s">
        <v>234</v>
      </c>
      <c r="AT264" s="126" t="s">
        <v>123</v>
      </c>
      <c r="AU264" s="126" t="s">
        <v>77</v>
      </c>
      <c r="AY264" s="18" t="s">
        <v>120</v>
      </c>
      <c r="BE264" s="127">
        <f>IF(N264="základní",J264,0)</f>
        <v>0</v>
      </c>
      <c r="BF264" s="127">
        <f>IF(N264="snížená",J264,0)</f>
        <v>0</v>
      </c>
      <c r="BG264" s="127">
        <f>IF(N264="zákl. přenesená",J264,0)</f>
        <v>0</v>
      </c>
      <c r="BH264" s="127">
        <f>IF(N264="sníž. přenesená",J264,0)</f>
        <v>0</v>
      </c>
      <c r="BI264" s="127">
        <f>IF(N264="nulová",J264,0)</f>
        <v>0</v>
      </c>
      <c r="BJ264" s="18" t="s">
        <v>75</v>
      </c>
      <c r="BK264" s="127">
        <f>ROUND(I264*H264,2)</f>
        <v>0</v>
      </c>
      <c r="BL264" s="18" t="s">
        <v>234</v>
      </c>
      <c r="BM264" s="126" t="s">
        <v>314</v>
      </c>
    </row>
    <row r="265" spans="2:65" s="1" customFormat="1">
      <c r="B265" s="255"/>
      <c r="C265" s="235"/>
      <c r="D265" s="274" t="s">
        <v>130</v>
      </c>
      <c r="E265" s="235"/>
      <c r="F265" s="275" t="s">
        <v>315</v>
      </c>
      <c r="G265" s="235"/>
      <c r="H265" s="235"/>
      <c r="I265" s="235"/>
      <c r="J265" s="235"/>
      <c r="K265" s="257"/>
      <c r="L265" s="235"/>
      <c r="M265" s="128"/>
      <c r="T265" s="49"/>
      <c r="AT265" s="18" t="s">
        <v>130</v>
      </c>
      <c r="AU265" s="18" t="s">
        <v>77</v>
      </c>
    </row>
    <row r="266" spans="2:65" s="12" customFormat="1">
      <c r="B266" s="276"/>
      <c r="C266" s="247"/>
      <c r="D266" s="277" t="s">
        <v>132</v>
      </c>
      <c r="E266" s="278" t="s">
        <v>17</v>
      </c>
      <c r="F266" s="279" t="s">
        <v>316</v>
      </c>
      <c r="G266" s="247"/>
      <c r="H266" s="278" t="s">
        <v>17</v>
      </c>
      <c r="I266" s="247"/>
      <c r="J266" s="247"/>
      <c r="K266" s="280"/>
      <c r="L266" s="247"/>
      <c r="M266" s="130"/>
      <c r="T266" s="131"/>
      <c r="AT266" s="129" t="s">
        <v>132</v>
      </c>
      <c r="AU266" s="129" t="s">
        <v>77</v>
      </c>
      <c r="AV266" s="12" t="s">
        <v>75</v>
      </c>
      <c r="AW266" s="12" t="s">
        <v>29</v>
      </c>
      <c r="AX266" s="12" t="s">
        <v>67</v>
      </c>
      <c r="AY266" s="129" t="s">
        <v>120</v>
      </c>
    </row>
    <row r="267" spans="2:65" s="13" customFormat="1">
      <c r="B267" s="281"/>
      <c r="C267" s="248"/>
      <c r="D267" s="277" t="s">
        <v>132</v>
      </c>
      <c r="E267" s="282" t="s">
        <v>17</v>
      </c>
      <c r="F267" s="283" t="s">
        <v>75</v>
      </c>
      <c r="G267" s="248"/>
      <c r="H267" s="284">
        <v>1</v>
      </c>
      <c r="I267" s="248"/>
      <c r="J267" s="248"/>
      <c r="K267" s="285"/>
      <c r="L267" s="248"/>
      <c r="M267" s="133"/>
      <c r="T267" s="134"/>
      <c r="AT267" s="132" t="s">
        <v>132</v>
      </c>
      <c r="AU267" s="132" t="s">
        <v>77</v>
      </c>
      <c r="AV267" s="13" t="s">
        <v>77</v>
      </c>
      <c r="AW267" s="13" t="s">
        <v>29</v>
      </c>
      <c r="AX267" s="13" t="s">
        <v>67</v>
      </c>
      <c r="AY267" s="132" t="s">
        <v>120</v>
      </c>
    </row>
    <row r="268" spans="2:65" s="14" customFormat="1">
      <c r="B268" s="286"/>
      <c r="C268" s="249"/>
      <c r="D268" s="277" t="s">
        <v>132</v>
      </c>
      <c r="E268" s="287" t="s">
        <v>17</v>
      </c>
      <c r="F268" s="288" t="s">
        <v>134</v>
      </c>
      <c r="G268" s="249"/>
      <c r="H268" s="289">
        <v>1</v>
      </c>
      <c r="I268" s="249"/>
      <c r="J268" s="249"/>
      <c r="K268" s="290"/>
      <c r="L268" s="249"/>
      <c r="M268" s="136"/>
      <c r="T268" s="137"/>
      <c r="AT268" s="135" t="s">
        <v>132</v>
      </c>
      <c r="AU268" s="135" t="s">
        <v>77</v>
      </c>
      <c r="AV268" s="14" t="s">
        <v>128</v>
      </c>
      <c r="AW268" s="14" t="s">
        <v>29</v>
      </c>
      <c r="AX268" s="14" t="s">
        <v>75</v>
      </c>
      <c r="AY268" s="135" t="s">
        <v>120</v>
      </c>
    </row>
    <row r="269" spans="2:65" s="1" customFormat="1" ht="21.75" customHeight="1">
      <c r="B269" s="255"/>
      <c r="C269" s="116" t="s">
        <v>317</v>
      </c>
      <c r="D269" s="116" t="s">
        <v>123</v>
      </c>
      <c r="E269" s="117" t="s">
        <v>318</v>
      </c>
      <c r="F269" s="118" t="s">
        <v>319</v>
      </c>
      <c r="G269" s="119" t="s">
        <v>248</v>
      </c>
      <c r="H269" s="120">
        <v>2.5</v>
      </c>
      <c r="I269" s="313"/>
      <c r="J269" s="121">
        <f>ROUND(I269*H269,2)</f>
        <v>0</v>
      </c>
      <c r="K269" s="273" t="s">
        <v>127</v>
      </c>
      <c r="L269" s="235"/>
      <c r="M269" s="122" t="s">
        <v>17</v>
      </c>
      <c r="N269" s="123" t="s">
        <v>38</v>
      </c>
      <c r="O269" s="124">
        <v>0.61599999999999999</v>
      </c>
      <c r="P269" s="124">
        <f>O269*H269</f>
        <v>1.54</v>
      </c>
      <c r="Q269" s="124">
        <v>1.16E-3</v>
      </c>
      <c r="R269" s="124">
        <f>Q269*H269</f>
        <v>2.8999999999999998E-3</v>
      </c>
      <c r="S269" s="124">
        <v>0</v>
      </c>
      <c r="T269" s="125">
        <f>S269*H269</f>
        <v>0</v>
      </c>
      <c r="AR269" s="126" t="s">
        <v>234</v>
      </c>
      <c r="AT269" s="126" t="s">
        <v>123</v>
      </c>
      <c r="AU269" s="126" t="s">
        <v>77</v>
      </c>
      <c r="AY269" s="18" t="s">
        <v>120</v>
      </c>
      <c r="BE269" s="127">
        <f>IF(N269="základní",J269,0)</f>
        <v>0</v>
      </c>
      <c r="BF269" s="127">
        <f>IF(N269="snížená",J269,0)</f>
        <v>0</v>
      </c>
      <c r="BG269" s="127">
        <f>IF(N269="zákl. přenesená",J269,0)</f>
        <v>0</v>
      </c>
      <c r="BH269" s="127">
        <f>IF(N269="sníž. přenesená",J269,0)</f>
        <v>0</v>
      </c>
      <c r="BI269" s="127">
        <f>IF(N269="nulová",J269,0)</f>
        <v>0</v>
      </c>
      <c r="BJ269" s="18" t="s">
        <v>75</v>
      </c>
      <c r="BK269" s="127">
        <f>ROUND(I269*H269,2)</f>
        <v>0</v>
      </c>
      <c r="BL269" s="18" t="s">
        <v>234</v>
      </c>
      <c r="BM269" s="126" t="s">
        <v>320</v>
      </c>
    </row>
    <row r="270" spans="2:65" s="1" customFormat="1">
      <c r="B270" s="255"/>
      <c r="C270" s="235"/>
      <c r="D270" s="274" t="s">
        <v>130</v>
      </c>
      <c r="E270" s="235"/>
      <c r="F270" s="275" t="s">
        <v>321</v>
      </c>
      <c r="G270" s="235"/>
      <c r="H270" s="235"/>
      <c r="I270" s="235"/>
      <c r="J270" s="235"/>
      <c r="K270" s="257"/>
      <c r="L270" s="235"/>
      <c r="M270" s="128"/>
      <c r="T270" s="49"/>
      <c r="AT270" s="18" t="s">
        <v>130</v>
      </c>
      <c r="AU270" s="18" t="s">
        <v>77</v>
      </c>
    </row>
    <row r="271" spans="2:65" s="12" customFormat="1">
      <c r="B271" s="276"/>
      <c r="C271" s="247"/>
      <c r="D271" s="277" t="s">
        <v>132</v>
      </c>
      <c r="E271" s="278" t="s">
        <v>17</v>
      </c>
      <c r="F271" s="279" t="s">
        <v>316</v>
      </c>
      <c r="G271" s="247"/>
      <c r="H271" s="278" t="s">
        <v>17</v>
      </c>
      <c r="I271" s="247"/>
      <c r="J271" s="247"/>
      <c r="K271" s="280"/>
      <c r="L271" s="247"/>
      <c r="M271" s="130"/>
      <c r="T271" s="131"/>
      <c r="AT271" s="129" t="s">
        <v>132</v>
      </c>
      <c r="AU271" s="129" t="s">
        <v>77</v>
      </c>
      <c r="AV271" s="12" t="s">
        <v>75</v>
      </c>
      <c r="AW271" s="12" t="s">
        <v>29</v>
      </c>
      <c r="AX271" s="12" t="s">
        <v>67</v>
      </c>
      <c r="AY271" s="129" t="s">
        <v>120</v>
      </c>
    </row>
    <row r="272" spans="2:65" s="13" customFormat="1">
      <c r="B272" s="281"/>
      <c r="C272" s="248"/>
      <c r="D272" s="277" t="s">
        <v>132</v>
      </c>
      <c r="E272" s="282" t="s">
        <v>17</v>
      </c>
      <c r="F272" s="283" t="s">
        <v>251</v>
      </c>
      <c r="G272" s="248"/>
      <c r="H272" s="284">
        <v>2.5</v>
      </c>
      <c r="I272" s="248"/>
      <c r="J272" s="248"/>
      <c r="K272" s="285"/>
      <c r="L272" s="248"/>
      <c r="M272" s="133"/>
      <c r="T272" s="134"/>
      <c r="AT272" s="132" t="s">
        <v>132</v>
      </c>
      <c r="AU272" s="132" t="s">
        <v>77</v>
      </c>
      <c r="AV272" s="13" t="s">
        <v>77</v>
      </c>
      <c r="AW272" s="13" t="s">
        <v>29</v>
      </c>
      <c r="AX272" s="13" t="s">
        <v>67</v>
      </c>
      <c r="AY272" s="132" t="s">
        <v>120</v>
      </c>
    </row>
    <row r="273" spans="2:65" s="14" customFormat="1">
      <c r="B273" s="286"/>
      <c r="C273" s="249"/>
      <c r="D273" s="277" t="s">
        <v>132</v>
      </c>
      <c r="E273" s="287" t="s">
        <v>17</v>
      </c>
      <c r="F273" s="288" t="s">
        <v>134</v>
      </c>
      <c r="G273" s="249"/>
      <c r="H273" s="289">
        <v>2.5</v>
      </c>
      <c r="I273" s="249"/>
      <c r="J273" s="249"/>
      <c r="K273" s="290"/>
      <c r="L273" s="249"/>
      <c r="M273" s="136"/>
      <c r="T273" s="137"/>
      <c r="AT273" s="135" t="s">
        <v>132</v>
      </c>
      <c r="AU273" s="135" t="s">
        <v>77</v>
      </c>
      <c r="AV273" s="14" t="s">
        <v>128</v>
      </c>
      <c r="AW273" s="14" t="s">
        <v>29</v>
      </c>
      <c r="AX273" s="14" t="s">
        <v>75</v>
      </c>
      <c r="AY273" s="135" t="s">
        <v>120</v>
      </c>
    </row>
    <row r="274" spans="2:65" s="1" customFormat="1" ht="16.5" customHeight="1">
      <c r="B274" s="255"/>
      <c r="C274" s="116" t="s">
        <v>322</v>
      </c>
      <c r="D274" s="116" t="s">
        <v>123</v>
      </c>
      <c r="E274" s="117" t="s">
        <v>323</v>
      </c>
      <c r="F274" s="118" t="s">
        <v>324</v>
      </c>
      <c r="G274" s="119" t="s">
        <v>325</v>
      </c>
      <c r="H274" s="120">
        <v>1</v>
      </c>
      <c r="I274" s="313"/>
      <c r="J274" s="121">
        <f>ROUND(I274*H274,2)</f>
        <v>0</v>
      </c>
      <c r="K274" s="273" t="s">
        <v>127</v>
      </c>
      <c r="L274" s="235"/>
      <c r="M274" s="122" t="s">
        <v>17</v>
      </c>
      <c r="N274" s="123" t="s">
        <v>38</v>
      </c>
      <c r="O274" s="124">
        <v>0.7</v>
      </c>
      <c r="P274" s="124">
        <f>O274*H274</f>
        <v>0.7</v>
      </c>
      <c r="Q274" s="124">
        <v>0</v>
      </c>
      <c r="R274" s="124">
        <f>Q274*H274</f>
        <v>0</v>
      </c>
      <c r="S274" s="124">
        <v>0</v>
      </c>
      <c r="T274" s="125">
        <f>S274*H274</f>
        <v>0</v>
      </c>
      <c r="AR274" s="126" t="s">
        <v>234</v>
      </c>
      <c r="AT274" s="126" t="s">
        <v>123</v>
      </c>
      <c r="AU274" s="126" t="s">
        <v>77</v>
      </c>
      <c r="AY274" s="18" t="s">
        <v>120</v>
      </c>
      <c r="BE274" s="127">
        <f>IF(N274="základní",J274,0)</f>
        <v>0</v>
      </c>
      <c r="BF274" s="127">
        <f>IF(N274="snížená",J274,0)</f>
        <v>0</v>
      </c>
      <c r="BG274" s="127">
        <f>IF(N274="zákl. přenesená",J274,0)</f>
        <v>0</v>
      </c>
      <c r="BH274" s="127">
        <f>IF(N274="sníž. přenesená",J274,0)</f>
        <v>0</v>
      </c>
      <c r="BI274" s="127">
        <f>IF(N274="nulová",J274,0)</f>
        <v>0</v>
      </c>
      <c r="BJ274" s="18" t="s">
        <v>75</v>
      </c>
      <c r="BK274" s="127">
        <f>ROUND(I274*H274,2)</f>
        <v>0</v>
      </c>
      <c r="BL274" s="18" t="s">
        <v>234</v>
      </c>
      <c r="BM274" s="126" t="s">
        <v>326</v>
      </c>
    </row>
    <row r="275" spans="2:65" s="1" customFormat="1">
      <c r="B275" s="255"/>
      <c r="C275" s="235"/>
      <c r="D275" s="274" t="s">
        <v>130</v>
      </c>
      <c r="E275" s="235"/>
      <c r="F275" s="275" t="s">
        <v>327</v>
      </c>
      <c r="G275" s="235"/>
      <c r="H275" s="235"/>
      <c r="I275" s="235"/>
      <c r="J275" s="235"/>
      <c r="K275" s="257"/>
      <c r="L275" s="235"/>
      <c r="M275" s="128"/>
      <c r="T275" s="49"/>
      <c r="AT275" s="18" t="s">
        <v>130</v>
      </c>
      <c r="AU275" s="18" t="s">
        <v>77</v>
      </c>
    </row>
    <row r="276" spans="2:65" s="12" customFormat="1">
      <c r="B276" s="276"/>
      <c r="C276" s="247"/>
      <c r="D276" s="277" t="s">
        <v>132</v>
      </c>
      <c r="E276" s="278" t="s">
        <v>17</v>
      </c>
      <c r="F276" s="279" t="s">
        <v>316</v>
      </c>
      <c r="G276" s="247"/>
      <c r="H276" s="278" t="s">
        <v>17</v>
      </c>
      <c r="I276" s="247"/>
      <c r="J276" s="247"/>
      <c r="K276" s="280"/>
      <c r="L276" s="247"/>
      <c r="M276" s="130"/>
      <c r="T276" s="131"/>
      <c r="AT276" s="129" t="s">
        <v>132</v>
      </c>
      <c r="AU276" s="129" t="s">
        <v>77</v>
      </c>
      <c r="AV276" s="12" t="s">
        <v>75</v>
      </c>
      <c r="AW276" s="12" t="s">
        <v>29</v>
      </c>
      <c r="AX276" s="12" t="s">
        <v>67</v>
      </c>
      <c r="AY276" s="129" t="s">
        <v>120</v>
      </c>
    </row>
    <row r="277" spans="2:65" s="13" customFormat="1">
      <c r="B277" s="281"/>
      <c r="C277" s="248"/>
      <c r="D277" s="277" t="s">
        <v>132</v>
      </c>
      <c r="E277" s="282" t="s">
        <v>17</v>
      </c>
      <c r="F277" s="283" t="s">
        <v>75</v>
      </c>
      <c r="G277" s="248"/>
      <c r="H277" s="284">
        <v>1</v>
      </c>
      <c r="I277" s="248"/>
      <c r="J277" s="248"/>
      <c r="K277" s="285"/>
      <c r="L277" s="248"/>
      <c r="M277" s="133"/>
      <c r="T277" s="134"/>
      <c r="AT277" s="132" t="s">
        <v>132</v>
      </c>
      <c r="AU277" s="132" t="s">
        <v>77</v>
      </c>
      <c r="AV277" s="13" t="s">
        <v>77</v>
      </c>
      <c r="AW277" s="13" t="s">
        <v>29</v>
      </c>
      <c r="AX277" s="13" t="s">
        <v>67</v>
      </c>
      <c r="AY277" s="132" t="s">
        <v>120</v>
      </c>
    </row>
    <row r="278" spans="2:65" s="14" customFormat="1">
      <c r="B278" s="286"/>
      <c r="C278" s="249"/>
      <c r="D278" s="277" t="s">
        <v>132</v>
      </c>
      <c r="E278" s="287" t="s">
        <v>17</v>
      </c>
      <c r="F278" s="288" t="s">
        <v>134</v>
      </c>
      <c r="G278" s="249"/>
      <c r="H278" s="289">
        <v>1</v>
      </c>
      <c r="I278" s="249"/>
      <c r="J278" s="249"/>
      <c r="K278" s="290"/>
      <c r="L278" s="249"/>
      <c r="M278" s="136"/>
      <c r="T278" s="137"/>
      <c r="AT278" s="135" t="s">
        <v>132</v>
      </c>
      <c r="AU278" s="135" t="s">
        <v>77</v>
      </c>
      <c r="AV278" s="14" t="s">
        <v>128</v>
      </c>
      <c r="AW278" s="14" t="s">
        <v>29</v>
      </c>
      <c r="AX278" s="14" t="s">
        <v>75</v>
      </c>
      <c r="AY278" s="135" t="s">
        <v>120</v>
      </c>
    </row>
    <row r="279" spans="2:65" s="1" customFormat="1" ht="33" customHeight="1">
      <c r="B279" s="255"/>
      <c r="C279" s="116" t="s">
        <v>328</v>
      </c>
      <c r="D279" s="116" t="s">
        <v>123</v>
      </c>
      <c r="E279" s="117" t="s">
        <v>329</v>
      </c>
      <c r="F279" s="118" t="s">
        <v>330</v>
      </c>
      <c r="G279" s="119" t="s">
        <v>248</v>
      </c>
      <c r="H279" s="120">
        <v>2.5</v>
      </c>
      <c r="I279" s="313"/>
      <c r="J279" s="121">
        <f>ROUND(I279*H279,2)</f>
        <v>0</v>
      </c>
      <c r="K279" s="273" t="s">
        <v>127</v>
      </c>
      <c r="L279" s="235"/>
      <c r="M279" s="122" t="s">
        <v>17</v>
      </c>
      <c r="N279" s="123" t="s">
        <v>38</v>
      </c>
      <c r="O279" s="124">
        <v>0.10299999999999999</v>
      </c>
      <c r="P279" s="124">
        <f>O279*H279</f>
        <v>0.25750000000000001</v>
      </c>
      <c r="Q279" s="124">
        <v>6.9999999999999994E-5</v>
      </c>
      <c r="R279" s="124">
        <f>Q279*H279</f>
        <v>1.7499999999999997E-4</v>
      </c>
      <c r="S279" s="124">
        <v>0</v>
      </c>
      <c r="T279" s="125">
        <f>S279*H279</f>
        <v>0</v>
      </c>
      <c r="AR279" s="126" t="s">
        <v>234</v>
      </c>
      <c r="AT279" s="126" t="s">
        <v>123</v>
      </c>
      <c r="AU279" s="126" t="s">
        <v>77</v>
      </c>
      <c r="AY279" s="18" t="s">
        <v>120</v>
      </c>
      <c r="BE279" s="127">
        <f>IF(N279="základní",J279,0)</f>
        <v>0</v>
      </c>
      <c r="BF279" s="127">
        <f>IF(N279="snížená",J279,0)</f>
        <v>0</v>
      </c>
      <c r="BG279" s="127">
        <f>IF(N279="zákl. přenesená",J279,0)</f>
        <v>0</v>
      </c>
      <c r="BH279" s="127">
        <f>IF(N279="sníž. přenesená",J279,0)</f>
        <v>0</v>
      </c>
      <c r="BI279" s="127">
        <f>IF(N279="nulová",J279,0)</f>
        <v>0</v>
      </c>
      <c r="BJ279" s="18" t="s">
        <v>75</v>
      </c>
      <c r="BK279" s="127">
        <f>ROUND(I279*H279,2)</f>
        <v>0</v>
      </c>
      <c r="BL279" s="18" t="s">
        <v>234</v>
      </c>
      <c r="BM279" s="126" t="s">
        <v>331</v>
      </c>
    </row>
    <row r="280" spans="2:65" s="1" customFormat="1">
      <c r="B280" s="255"/>
      <c r="C280" s="235"/>
      <c r="D280" s="274" t="s">
        <v>130</v>
      </c>
      <c r="E280" s="235"/>
      <c r="F280" s="275" t="s">
        <v>332</v>
      </c>
      <c r="G280" s="235"/>
      <c r="H280" s="235"/>
      <c r="I280" s="235"/>
      <c r="J280" s="235"/>
      <c r="K280" s="257"/>
      <c r="L280" s="235"/>
      <c r="M280" s="128"/>
      <c r="T280" s="49"/>
      <c r="AT280" s="18" t="s">
        <v>130</v>
      </c>
      <c r="AU280" s="18" t="s">
        <v>77</v>
      </c>
    </row>
    <row r="281" spans="2:65" s="12" customFormat="1">
      <c r="B281" s="276"/>
      <c r="C281" s="247"/>
      <c r="D281" s="277" t="s">
        <v>132</v>
      </c>
      <c r="E281" s="278" t="s">
        <v>17</v>
      </c>
      <c r="F281" s="279" t="s">
        <v>316</v>
      </c>
      <c r="G281" s="247"/>
      <c r="H281" s="278" t="s">
        <v>17</v>
      </c>
      <c r="I281" s="247"/>
      <c r="J281" s="247"/>
      <c r="K281" s="280"/>
      <c r="L281" s="247"/>
      <c r="M281" s="130"/>
      <c r="T281" s="131"/>
      <c r="AT281" s="129" t="s">
        <v>132</v>
      </c>
      <c r="AU281" s="129" t="s">
        <v>77</v>
      </c>
      <c r="AV281" s="12" t="s">
        <v>75</v>
      </c>
      <c r="AW281" s="12" t="s">
        <v>29</v>
      </c>
      <c r="AX281" s="12" t="s">
        <v>67</v>
      </c>
      <c r="AY281" s="129" t="s">
        <v>120</v>
      </c>
    </row>
    <row r="282" spans="2:65" s="13" customFormat="1">
      <c r="B282" s="281"/>
      <c r="C282" s="248"/>
      <c r="D282" s="277" t="s">
        <v>132</v>
      </c>
      <c r="E282" s="282" t="s">
        <v>17</v>
      </c>
      <c r="F282" s="283" t="s">
        <v>251</v>
      </c>
      <c r="G282" s="248"/>
      <c r="H282" s="284">
        <v>2.5</v>
      </c>
      <c r="I282" s="248"/>
      <c r="J282" s="248"/>
      <c r="K282" s="285"/>
      <c r="L282" s="248"/>
      <c r="M282" s="133"/>
      <c r="T282" s="134"/>
      <c r="AT282" s="132" t="s">
        <v>132</v>
      </c>
      <c r="AU282" s="132" t="s">
        <v>77</v>
      </c>
      <c r="AV282" s="13" t="s">
        <v>77</v>
      </c>
      <c r="AW282" s="13" t="s">
        <v>29</v>
      </c>
      <c r="AX282" s="13" t="s">
        <v>67</v>
      </c>
      <c r="AY282" s="132" t="s">
        <v>120</v>
      </c>
    </row>
    <row r="283" spans="2:65" s="14" customFormat="1">
      <c r="B283" s="286"/>
      <c r="C283" s="249"/>
      <c r="D283" s="277" t="s">
        <v>132</v>
      </c>
      <c r="E283" s="287" t="s">
        <v>17</v>
      </c>
      <c r="F283" s="288" t="s">
        <v>134</v>
      </c>
      <c r="G283" s="249"/>
      <c r="H283" s="289">
        <v>2.5</v>
      </c>
      <c r="I283" s="249"/>
      <c r="J283" s="249"/>
      <c r="K283" s="290"/>
      <c r="L283" s="249"/>
      <c r="M283" s="136"/>
      <c r="T283" s="137"/>
      <c r="AT283" s="135" t="s">
        <v>132</v>
      </c>
      <c r="AU283" s="135" t="s">
        <v>77</v>
      </c>
      <c r="AV283" s="14" t="s">
        <v>128</v>
      </c>
      <c r="AW283" s="14" t="s">
        <v>29</v>
      </c>
      <c r="AX283" s="14" t="s">
        <v>75</v>
      </c>
      <c r="AY283" s="135" t="s">
        <v>120</v>
      </c>
    </row>
    <row r="284" spans="2:65" s="1" customFormat="1" ht="16.5" customHeight="1">
      <c r="B284" s="255"/>
      <c r="C284" s="116" t="s">
        <v>333</v>
      </c>
      <c r="D284" s="116" t="s">
        <v>123</v>
      </c>
      <c r="E284" s="117" t="s">
        <v>334</v>
      </c>
      <c r="F284" s="118" t="s">
        <v>335</v>
      </c>
      <c r="G284" s="119" t="s">
        <v>126</v>
      </c>
      <c r="H284" s="120">
        <v>1</v>
      </c>
      <c r="I284" s="313"/>
      <c r="J284" s="121">
        <f>ROUND(I284*H284,2)</f>
        <v>0</v>
      </c>
      <c r="K284" s="273" t="s">
        <v>127</v>
      </c>
      <c r="L284" s="235"/>
      <c r="M284" s="122" t="s">
        <v>17</v>
      </c>
      <c r="N284" s="123" t="s">
        <v>38</v>
      </c>
      <c r="O284" s="124">
        <v>0.42499999999999999</v>
      </c>
      <c r="P284" s="124">
        <f>O284*H284</f>
        <v>0.42499999999999999</v>
      </c>
      <c r="Q284" s="124">
        <v>0</v>
      </c>
      <c r="R284" s="124">
        <f>Q284*H284</f>
        <v>0</v>
      </c>
      <c r="S284" s="124">
        <v>0</v>
      </c>
      <c r="T284" s="125">
        <f>S284*H284</f>
        <v>0</v>
      </c>
      <c r="AR284" s="126" t="s">
        <v>234</v>
      </c>
      <c r="AT284" s="126" t="s">
        <v>123</v>
      </c>
      <c r="AU284" s="126" t="s">
        <v>77</v>
      </c>
      <c r="AY284" s="18" t="s">
        <v>120</v>
      </c>
      <c r="BE284" s="127">
        <f>IF(N284="základní",J284,0)</f>
        <v>0</v>
      </c>
      <c r="BF284" s="127">
        <f>IF(N284="snížená",J284,0)</f>
        <v>0</v>
      </c>
      <c r="BG284" s="127">
        <f>IF(N284="zákl. přenesená",J284,0)</f>
        <v>0</v>
      </c>
      <c r="BH284" s="127">
        <f>IF(N284="sníž. přenesená",J284,0)</f>
        <v>0</v>
      </c>
      <c r="BI284" s="127">
        <f>IF(N284="nulová",J284,0)</f>
        <v>0</v>
      </c>
      <c r="BJ284" s="18" t="s">
        <v>75</v>
      </c>
      <c r="BK284" s="127">
        <f>ROUND(I284*H284,2)</f>
        <v>0</v>
      </c>
      <c r="BL284" s="18" t="s">
        <v>234</v>
      </c>
      <c r="BM284" s="126" t="s">
        <v>336</v>
      </c>
    </row>
    <row r="285" spans="2:65" s="1" customFormat="1">
      <c r="B285" s="255"/>
      <c r="C285" s="235"/>
      <c r="D285" s="274" t="s">
        <v>130</v>
      </c>
      <c r="E285" s="235"/>
      <c r="F285" s="275" t="s">
        <v>337</v>
      </c>
      <c r="G285" s="235"/>
      <c r="H285" s="235"/>
      <c r="I285" s="235"/>
      <c r="J285" s="235"/>
      <c r="K285" s="257"/>
      <c r="L285" s="235"/>
      <c r="M285" s="128"/>
      <c r="T285" s="49"/>
      <c r="AT285" s="18" t="s">
        <v>130</v>
      </c>
      <c r="AU285" s="18" t="s">
        <v>77</v>
      </c>
    </row>
    <row r="286" spans="2:65" s="12" customFormat="1">
      <c r="B286" s="276"/>
      <c r="C286" s="247"/>
      <c r="D286" s="277" t="s">
        <v>132</v>
      </c>
      <c r="E286" s="278" t="s">
        <v>17</v>
      </c>
      <c r="F286" s="279" t="s">
        <v>316</v>
      </c>
      <c r="G286" s="247"/>
      <c r="H286" s="278" t="s">
        <v>17</v>
      </c>
      <c r="I286" s="247"/>
      <c r="J286" s="247"/>
      <c r="K286" s="280"/>
      <c r="L286" s="247"/>
      <c r="M286" s="130"/>
      <c r="T286" s="131"/>
      <c r="AT286" s="129" t="s">
        <v>132</v>
      </c>
      <c r="AU286" s="129" t="s">
        <v>77</v>
      </c>
      <c r="AV286" s="12" t="s">
        <v>75</v>
      </c>
      <c r="AW286" s="12" t="s">
        <v>29</v>
      </c>
      <c r="AX286" s="12" t="s">
        <v>67</v>
      </c>
      <c r="AY286" s="129" t="s">
        <v>120</v>
      </c>
    </row>
    <row r="287" spans="2:65" s="13" customFormat="1">
      <c r="B287" s="281"/>
      <c r="C287" s="248"/>
      <c r="D287" s="277" t="s">
        <v>132</v>
      </c>
      <c r="E287" s="282" t="s">
        <v>17</v>
      </c>
      <c r="F287" s="283" t="s">
        <v>75</v>
      </c>
      <c r="G287" s="248"/>
      <c r="H287" s="284">
        <v>1</v>
      </c>
      <c r="I287" s="248"/>
      <c r="J287" s="248"/>
      <c r="K287" s="285"/>
      <c r="L287" s="248"/>
      <c r="M287" s="133"/>
      <c r="T287" s="134"/>
      <c r="AT287" s="132" t="s">
        <v>132</v>
      </c>
      <c r="AU287" s="132" t="s">
        <v>77</v>
      </c>
      <c r="AV287" s="13" t="s">
        <v>77</v>
      </c>
      <c r="AW287" s="13" t="s">
        <v>29</v>
      </c>
      <c r="AX287" s="13" t="s">
        <v>67</v>
      </c>
      <c r="AY287" s="132" t="s">
        <v>120</v>
      </c>
    </row>
    <row r="288" spans="2:65" s="14" customFormat="1">
      <c r="B288" s="286"/>
      <c r="C288" s="249"/>
      <c r="D288" s="277" t="s">
        <v>132</v>
      </c>
      <c r="E288" s="287" t="s">
        <v>17</v>
      </c>
      <c r="F288" s="288" t="s">
        <v>134</v>
      </c>
      <c r="G288" s="249"/>
      <c r="H288" s="289">
        <v>1</v>
      </c>
      <c r="I288" s="249"/>
      <c r="J288" s="249"/>
      <c r="K288" s="290"/>
      <c r="L288" s="249"/>
      <c r="M288" s="136"/>
      <c r="T288" s="137"/>
      <c r="AT288" s="135" t="s">
        <v>132</v>
      </c>
      <c r="AU288" s="135" t="s">
        <v>77</v>
      </c>
      <c r="AV288" s="14" t="s">
        <v>128</v>
      </c>
      <c r="AW288" s="14" t="s">
        <v>29</v>
      </c>
      <c r="AX288" s="14" t="s">
        <v>75</v>
      </c>
      <c r="AY288" s="135" t="s">
        <v>120</v>
      </c>
    </row>
    <row r="289" spans="2:65" s="1" customFormat="1" ht="21.75" customHeight="1">
      <c r="B289" s="255"/>
      <c r="C289" s="116" t="s">
        <v>338</v>
      </c>
      <c r="D289" s="116" t="s">
        <v>123</v>
      </c>
      <c r="E289" s="117" t="s">
        <v>339</v>
      </c>
      <c r="F289" s="118" t="s">
        <v>340</v>
      </c>
      <c r="G289" s="119" t="s">
        <v>126</v>
      </c>
      <c r="H289" s="120">
        <v>1</v>
      </c>
      <c r="I289" s="313"/>
      <c r="J289" s="121">
        <f>ROUND(I289*H289,2)</f>
        <v>0</v>
      </c>
      <c r="K289" s="273" t="s">
        <v>127</v>
      </c>
      <c r="L289" s="235"/>
      <c r="M289" s="122" t="s">
        <v>17</v>
      </c>
      <c r="N289" s="123" t="s">
        <v>38</v>
      </c>
      <c r="O289" s="124">
        <v>0.16500000000000001</v>
      </c>
      <c r="P289" s="124">
        <f>O289*H289</f>
        <v>0.16500000000000001</v>
      </c>
      <c r="Q289" s="124">
        <v>0</v>
      </c>
      <c r="R289" s="124">
        <f>Q289*H289</f>
        <v>0</v>
      </c>
      <c r="S289" s="124">
        <v>0</v>
      </c>
      <c r="T289" s="125">
        <f>S289*H289</f>
        <v>0</v>
      </c>
      <c r="AR289" s="126" t="s">
        <v>234</v>
      </c>
      <c r="AT289" s="126" t="s">
        <v>123</v>
      </c>
      <c r="AU289" s="126" t="s">
        <v>77</v>
      </c>
      <c r="AY289" s="18" t="s">
        <v>120</v>
      </c>
      <c r="BE289" s="127">
        <f>IF(N289="základní",J289,0)</f>
        <v>0</v>
      </c>
      <c r="BF289" s="127">
        <f>IF(N289="snížená",J289,0)</f>
        <v>0</v>
      </c>
      <c r="BG289" s="127">
        <f>IF(N289="zákl. přenesená",J289,0)</f>
        <v>0</v>
      </c>
      <c r="BH289" s="127">
        <f>IF(N289="sníž. přenesená",J289,0)</f>
        <v>0</v>
      </c>
      <c r="BI289" s="127">
        <f>IF(N289="nulová",J289,0)</f>
        <v>0</v>
      </c>
      <c r="BJ289" s="18" t="s">
        <v>75</v>
      </c>
      <c r="BK289" s="127">
        <f>ROUND(I289*H289,2)</f>
        <v>0</v>
      </c>
      <c r="BL289" s="18" t="s">
        <v>234</v>
      </c>
      <c r="BM289" s="126" t="s">
        <v>341</v>
      </c>
    </row>
    <row r="290" spans="2:65" s="1" customFormat="1">
      <c r="B290" s="255"/>
      <c r="C290" s="235"/>
      <c r="D290" s="274" t="s">
        <v>130</v>
      </c>
      <c r="E290" s="235"/>
      <c r="F290" s="275" t="s">
        <v>342</v>
      </c>
      <c r="G290" s="235"/>
      <c r="H290" s="235"/>
      <c r="I290" s="235"/>
      <c r="J290" s="235"/>
      <c r="K290" s="257"/>
      <c r="L290" s="235"/>
      <c r="M290" s="128"/>
      <c r="T290" s="49"/>
      <c r="AT290" s="18" t="s">
        <v>130</v>
      </c>
      <c r="AU290" s="18" t="s">
        <v>77</v>
      </c>
    </row>
    <row r="291" spans="2:65" s="12" customFormat="1">
      <c r="B291" s="276"/>
      <c r="C291" s="247"/>
      <c r="D291" s="277" t="s">
        <v>132</v>
      </c>
      <c r="E291" s="278" t="s">
        <v>17</v>
      </c>
      <c r="F291" s="279" t="s">
        <v>316</v>
      </c>
      <c r="G291" s="247"/>
      <c r="H291" s="278" t="s">
        <v>17</v>
      </c>
      <c r="I291" s="247"/>
      <c r="J291" s="247"/>
      <c r="K291" s="280"/>
      <c r="L291" s="247"/>
      <c r="M291" s="130"/>
      <c r="T291" s="131"/>
      <c r="AT291" s="129" t="s">
        <v>132</v>
      </c>
      <c r="AU291" s="129" t="s">
        <v>77</v>
      </c>
      <c r="AV291" s="12" t="s">
        <v>75</v>
      </c>
      <c r="AW291" s="12" t="s">
        <v>29</v>
      </c>
      <c r="AX291" s="12" t="s">
        <v>67</v>
      </c>
      <c r="AY291" s="129" t="s">
        <v>120</v>
      </c>
    </row>
    <row r="292" spans="2:65" s="13" customFormat="1">
      <c r="B292" s="281"/>
      <c r="C292" s="248"/>
      <c r="D292" s="277" t="s">
        <v>132</v>
      </c>
      <c r="E292" s="282" t="s">
        <v>17</v>
      </c>
      <c r="F292" s="283" t="s">
        <v>75</v>
      </c>
      <c r="G292" s="248"/>
      <c r="H292" s="284">
        <v>1</v>
      </c>
      <c r="I292" s="248"/>
      <c r="J292" s="248"/>
      <c r="K292" s="285"/>
      <c r="L292" s="248"/>
      <c r="M292" s="133"/>
      <c r="T292" s="134"/>
      <c r="AT292" s="132" t="s">
        <v>132</v>
      </c>
      <c r="AU292" s="132" t="s">
        <v>77</v>
      </c>
      <c r="AV292" s="13" t="s">
        <v>77</v>
      </c>
      <c r="AW292" s="13" t="s">
        <v>29</v>
      </c>
      <c r="AX292" s="13" t="s">
        <v>67</v>
      </c>
      <c r="AY292" s="132" t="s">
        <v>120</v>
      </c>
    </row>
    <row r="293" spans="2:65" s="14" customFormat="1">
      <c r="B293" s="286"/>
      <c r="C293" s="249"/>
      <c r="D293" s="277" t="s">
        <v>132</v>
      </c>
      <c r="E293" s="287" t="s">
        <v>17</v>
      </c>
      <c r="F293" s="288" t="s">
        <v>134</v>
      </c>
      <c r="G293" s="249"/>
      <c r="H293" s="289">
        <v>1</v>
      </c>
      <c r="I293" s="249"/>
      <c r="J293" s="249"/>
      <c r="K293" s="290"/>
      <c r="L293" s="249"/>
      <c r="M293" s="136"/>
      <c r="T293" s="137"/>
      <c r="AT293" s="135" t="s">
        <v>132</v>
      </c>
      <c r="AU293" s="135" t="s">
        <v>77</v>
      </c>
      <c r="AV293" s="14" t="s">
        <v>128</v>
      </c>
      <c r="AW293" s="14" t="s">
        <v>29</v>
      </c>
      <c r="AX293" s="14" t="s">
        <v>75</v>
      </c>
      <c r="AY293" s="135" t="s">
        <v>120</v>
      </c>
    </row>
    <row r="294" spans="2:65" s="1" customFormat="1" ht="24.2" customHeight="1">
      <c r="B294" s="255"/>
      <c r="C294" s="116" t="s">
        <v>343</v>
      </c>
      <c r="D294" s="116" t="s">
        <v>123</v>
      </c>
      <c r="E294" s="117" t="s">
        <v>344</v>
      </c>
      <c r="F294" s="118" t="s">
        <v>345</v>
      </c>
      <c r="G294" s="119" t="s">
        <v>248</v>
      </c>
      <c r="H294" s="120">
        <v>2.5</v>
      </c>
      <c r="I294" s="313"/>
      <c r="J294" s="121">
        <f>ROUND(I294*H294,2)</f>
        <v>0</v>
      </c>
      <c r="K294" s="273" t="s">
        <v>127</v>
      </c>
      <c r="L294" s="235"/>
      <c r="M294" s="122" t="s">
        <v>17</v>
      </c>
      <c r="N294" s="123" t="s">
        <v>38</v>
      </c>
      <c r="O294" s="124">
        <v>6.7000000000000004E-2</v>
      </c>
      <c r="P294" s="124">
        <f>O294*H294</f>
        <v>0.16750000000000001</v>
      </c>
      <c r="Q294" s="124">
        <v>1.9000000000000001E-4</v>
      </c>
      <c r="R294" s="124">
        <f>Q294*H294</f>
        <v>4.7500000000000005E-4</v>
      </c>
      <c r="S294" s="124">
        <v>0</v>
      </c>
      <c r="T294" s="125">
        <f>S294*H294</f>
        <v>0</v>
      </c>
      <c r="AR294" s="126" t="s">
        <v>234</v>
      </c>
      <c r="AT294" s="126" t="s">
        <v>123</v>
      </c>
      <c r="AU294" s="126" t="s">
        <v>77</v>
      </c>
      <c r="AY294" s="18" t="s">
        <v>120</v>
      </c>
      <c r="BE294" s="127">
        <f>IF(N294="základní",J294,0)</f>
        <v>0</v>
      </c>
      <c r="BF294" s="127">
        <f>IF(N294="snížená",J294,0)</f>
        <v>0</v>
      </c>
      <c r="BG294" s="127">
        <f>IF(N294="zákl. přenesená",J294,0)</f>
        <v>0</v>
      </c>
      <c r="BH294" s="127">
        <f>IF(N294="sníž. přenesená",J294,0)</f>
        <v>0</v>
      </c>
      <c r="BI294" s="127">
        <f>IF(N294="nulová",J294,0)</f>
        <v>0</v>
      </c>
      <c r="BJ294" s="18" t="s">
        <v>75</v>
      </c>
      <c r="BK294" s="127">
        <f>ROUND(I294*H294,2)</f>
        <v>0</v>
      </c>
      <c r="BL294" s="18" t="s">
        <v>234</v>
      </c>
      <c r="BM294" s="126" t="s">
        <v>346</v>
      </c>
    </row>
    <row r="295" spans="2:65" s="1" customFormat="1">
      <c r="B295" s="255"/>
      <c r="C295" s="235"/>
      <c r="D295" s="274" t="s">
        <v>130</v>
      </c>
      <c r="E295" s="235"/>
      <c r="F295" s="275" t="s">
        <v>347</v>
      </c>
      <c r="G295" s="235"/>
      <c r="H295" s="235"/>
      <c r="I295" s="235"/>
      <c r="J295" s="235"/>
      <c r="K295" s="257"/>
      <c r="L295" s="235"/>
      <c r="M295" s="128"/>
      <c r="T295" s="49"/>
      <c r="AT295" s="18" t="s">
        <v>130</v>
      </c>
      <c r="AU295" s="18" t="s">
        <v>77</v>
      </c>
    </row>
    <row r="296" spans="2:65" s="12" customFormat="1">
      <c r="B296" s="276"/>
      <c r="C296" s="247"/>
      <c r="D296" s="277" t="s">
        <v>132</v>
      </c>
      <c r="E296" s="278" t="s">
        <v>17</v>
      </c>
      <c r="F296" s="279" t="s">
        <v>316</v>
      </c>
      <c r="G296" s="247"/>
      <c r="H296" s="278" t="s">
        <v>17</v>
      </c>
      <c r="I296" s="247"/>
      <c r="J296" s="247"/>
      <c r="K296" s="280"/>
      <c r="L296" s="247"/>
      <c r="M296" s="130"/>
      <c r="T296" s="131"/>
      <c r="AT296" s="129" t="s">
        <v>132</v>
      </c>
      <c r="AU296" s="129" t="s">
        <v>77</v>
      </c>
      <c r="AV296" s="12" t="s">
        <v>75</v>
      </c>
      <c r="AW296" s="12" t="s">
        <v>29</v>
      </c>
      <c r="AX296" s="12" t="s">
        <v>67</v>
      </c>
      <c r="AY296" s="129" t="s">
        <v>120</v>
      </c>
    </row>
    <row r="297" spans="2:65" s="13" customFormat="1">
      <c r="B297" s="281"/>
      <c r="C297" s="248"/>
      <c r="D297" s="277" t="s">
        <v>132</v>
      </c>
      <c r="E297" s="282" t="s">
        <v>17</v>
      </c>
      <c r="F297" s="283" t="s">
        <v>251</v>
      </c>
      <c r="G297" s="248"/>
      <c r="H297" s="284">
        <v>2.5</v>
      </c>
      <c r="I297" s="248"/>
      <c r="J297" s="248"/>
      <c r="K297" s="285"/>
      <c r="L297" s="248"/>
      <c r="M297" s="133"/>
      <c r="T297" s="134"/>
      <c r="AT297" s="132" t="s">
        <v>132</v>
      </c>
      <c r="AU297" s="132" t="s">
        <v>77</v>
      </c>
      <c r="AV297" s="13" t="s">
        <v>77</v>
      </c>
      <c r="AW297" s="13" t="s">
        <v>29</v>
      </c>
      <c r="AX297" s="13" t="s">
        <v>67</v>
      </c>
      <c r="AY297" s="132" t="s">
        <v>120</v>
      </c>
    </row>
    <row r="298" spans="2:65" s="14" customFormat="1">
      <c r="B298" s="286"/>
      <c r="C298" s="249"/>
      <c r="D298" s="277" t="s">
        <v>132</v>
      </c>
      <c r="E298" s="287" t="s">
        <v>17</v>
      </c>
      <c r="F298" s="288" t="s">
        <v>134</v>
      </c>
      <c r="G298" s="249"/>
      <c r="H298" s="289">
        <v>2.5</v>
      </c>
      <c r="I298" s="249"/>
      <c r="J298" s="249"/>
      <c r="K298" s="290"/>
      <c r="L298" s="249"/>
      <c r="M298" s="136"/>
      <c r="T298" s="137"/>
      <c r="AT298" s="135" t="s">
        <v>132</v>
      </c>
      <c r="AU298" s="135" t="s">
        <v>77</v>
      </c>
      <c r="AV298" s="14" t="s">
        <v>128</v>
      </c>
      <c r="AW298" s="14" t="s">
        <v>29</v>
      </c>
      <c r="AX298" s="14" t="s">
        <v>75</v>
      </c>
      <c r="AY298" s="135" t="s">
        <v>120</v>
      </c>
    </row>
    <row r="299" spans="2:65" s="1" customFormat="1" ht="24.2" customHeight="1">
      <c r="B299" s="255"/>
      <c r="C299" s="116" t="s">
        <v>348</v>
      </c>
      <c r="D299" s="116" t="s">
        <v>123</v>
      </c>
      <c r="E299" s="117" t="s">
        <v>349</v>
      </c>
      <c r="F299" s="118" t="s">
        <v>350</v>
      </c>
      <c r="G299" s="119" t="s">
        <v>351</v>
      </c>
      <c r="H299" s="120">
        <v>22.251000000000001</v>
      </c>
      <c r="I299" s="313"/>
      <c r="J299" s="121">
        <f>ROUND(I299*H299,2)</f>
        <v>0</v>
      </c>
      <c r="K299" s="273" t="s">
        <v>127</v>
      </c>
      <c r="L299" s="235"/>
      <c r="M299" s="122" t="s">
        <v>17</v>
      </c>
      <c r="N299" s="123" t="s">
        <v>38</v>
      </c>
      <c r="O299" s="124">
        <v>0</v>
      </c>
      <c r="P299" s="124">
        <f>O299*H299</f>
        <v>0</v>
      </c>
      <c r="Q299" s="124">
        <v>0</v>
      </c>
      <c r="R299" s="124">
        <f>Q299*H299</f>
        <v>0</v>
      </c>
      <c r="S299" s="124">
        <v>0</v>
      </c>
      <c r="T299" s="125">
        <f>S299*H299</f>
        <v>0</v>
      </c>
      <c r="AR299" s="126" t="s">
        <v>234</v>
      </c>
      <c r="AT299" s="126" t="s">
        <v>123</v>
      </c>
      <c r="AU299" s="126" t="s">
        <v>77</v>
      </c>
      <c r="AY299" s="18" t="s">
        <v>120</v>
      </c>
      <c r="BE299" s="127">
        <f>IF(N299="základní",J299,0)</f>
        <v>0</v>
      </c>
      <c r="BF299" s="127">
        <f>IF(N299="snížená",J299,0)</f>
        <v>0</v>
      </c>
      <c r="BG299" s="127">
        <f>IF(N299="zákl. přenesená",J299,0)</f>
        <v>0</v>
      </c>
      <c r="BH299" s="127">
        <f>IF(N299="sníž. přenesená",J299,0)</f>
        <v>0</v>
      </c>
      <c r="BI299" s="127">
        <f>IF(N299="nulová",J299,0)</f>
        <v>0</v>
      </c>
      <c r="BJ299" s="18" t="s">
        <v>75</v>
      </c>
      <c r="BK299" s="127">
        <f>ROUND(I299*H299,2)</f>
        <v>0</v>
      </c>
      <c r="BL299" s="18" t="s">
        <v>234</v>
      </c>
      <c r="BM299" s="126" t="s">
        <v>352</v>
      </c>
    </row>
    <row r="300" spans="2:65" s="1" customFormat="1">
      <c r="B300" s="255"/>
      <c r="C300" s="235"/>
      <c r="D300" s="274" t="s">
        <v>130</v>
      </c>
      <c r="E300" s="235"/>
      <c r="F300" s="275" t="s">
        <v>353</v>
      </c>
      <c r="G300" s="235"/>
      <c r="H300" s="235"/>
      <c r="I300" s="235"/>
      <c r="J300" s="235"/>
      <c r="K300" s="257"/>
      <c r="L300" s="235"/>
      <c r="M300" s="128"/>
      <c r="T300" s="49"/>
      <c r="AT300" s="18" t="s">
        <v>130</v>
      </c>
      <c r="AU300" s="18" t="s">
        <v>77</v>
      </c>
    </row>
    <row r="301" spans="2:65" s="11" customFormat="1" ht="22.9" customHeight="1">
      <c r="B301" s="266"/>
      <c r="C301" s="234"/>
      <c r="D301" s="267" t="s">
        <v>66</v>
      </c>
      <c r="E301" s="271" t="s">
        <v>354</v>
      </c>
      <c r="F301" s="271" t="s">
        <v>355</v>
      </c>
      <c r="G301" s="234"/>
      <c r="H301" s="234"/>
      <c r="I301" s="234"/>
      <c r="J301" s="272">
        <f>BK301</f>
        <v>0</v>
      </c>
      <c r="K301" s="270"/>
      <c r="L301" s="234"/>
      <c r="M301" s="111"/>
      <c r="P301" s="112">
        <f>SUM(P302:P407)</f>
        <v>11.32</v>
      </c>
      <c r="R301" s="112">
        <f>SUM(R302:R407)</f>
        <v>5.6999999999999995E-2</v>
      </c>
      <c r="T301" s="113">
        <f>SUM(T302:T407)</f>
        <v>0.1394</v>
      </c>
      <c r="AR301" s="110" t="s">
        <v>77</v>
      </c>
      <c r="AT301" s="114" t="s">
        <v>66</v>
      </c>
      <c r="AU301" s="114" t="s">
        <v>75</v>
      </c>
      <c r="AY301" s="110" t="s">
        <v>120</v>
      </c>
      <c r="BK301" s="115">
        <f>SUM(BK302:BK407)</f>
        <v>0</v>
      </c>
    </row>
    <row r="302" spans="2:65" s="1" customFormat="1" ht="16.5" customHeight="1">
      <c r="B302" s="255"/>
      <c r="C302" s="116" t="s">
        <v>356</v>
      </c>
      <c r="D302" s="116" t="s">
        <v>123</v>
      </c>
      <c r="E302" s="117" t="s">
        <v>357</v>
      </c>
      <c r="F302" s="118" t="s">
        <v>358</v>
      </c>
      <c r="G302" s="119" t="s">
        <v>325</v>
      </c>
      <c r="H302" s="120">
        <v>3</v>
      </c>
      <c r="I302" s="313"/>
      <c r="J302" s="121">
        <f>ROUND(I302*H302,2)</f>
        <v>0</v>
      </c>
      <c r="K302" s="273" t="s">
        <v>127</v>
      </c>
      <c r="L302" s="235"/>
      <c r="M302" s="122" t="s">
        <v>17</v>
      </c>
      <c r="N302" s="123" t="s">
        <v>38</v>
      </c>
      <c r="O302" s="124">
        <v>0.46500000000000002</v>
      </c>
      <c r="P302" s="124">
        <f>O302*H302</f>
        <v>1.395</v>
      </c>
      <c r="Q302" s="124">
        <v>0</v>
      </c>
      <c r="R302" s="124">
        <f>Q302*H302</f>
        <v>0</v>
      </c>
      <c r="S302" s="124">
        <v>3.4200000000000001E-2</v>
      </c>
      <c r="T302" s="125">
        <f>S302*H302</f>
        <v>0.1026</v>
      </c>
      <c r="AR302" s="126" t="s">
        <v>234</v>
      </c>
      <c r="AT302" s="126" t="s">
        <v>123</v>
      </c>
      <c r="AU302" s="126" t="s">
        <v>77</v>
      </c>
      <c r="AY302" s="18" t="s">
        <v>120</v>
      </c>
      <c r="BE302" s="127">
        <f>IF(N302="základní",J302,0)</f>
        <v>0</v>
      </c>
      <c r="BF302" s="127">
        <f>IF(N302="snížená",J302,0)</f>
        <v>0</v>
      </c>
      <c r="BG302" s="127">
        <f>IF(N302="zákl. přenesená",J302,0)</f>
        <v>0</v>
      </c>
      <c r="BH302" s="127">
        <f>IF(N302="sníž. přenesená",J302,0)</f>
        <v>0</v>
      </c>
      <c r="BI302" s="127">
        <f>IF(N302="nulová",J302,0)</f>
        <v>0</v>
      </c>
      <c r="BJ302" s="18" t="s">
        <v>75</v>
      </c>
      <c r="BK302" s="127">
        <f>ROUND(I302*H302,2)</f>
        <v>0</v>
      </c>
      <c r="BL302" s="18" t="s">
        <v>234</v>
      </c>
      <c r="BM302" s="126" t="s">
        <v>359</v>
      </c>
    </row>
    <row r="303" spans="2:65" s="1" customFormat="1">
      <c r="B303" s="255"/>
      <c r="C303" s="235"/>
      <c r="D303" s="274" t="s">
        <v>130</v>
      </c>
      <c r="E303" s="235"/>
      <c r="F303" s="275" t="s">
        <v>360</v>
      </c>
      <c r="G303" s="235"/>
      <c r="H303" s="235"/>
      <c r="I303" s="235"/>
      <c r="J303" s="235"/>
      <c r="K303" s="257"/>
      <c r="L303" s="235"/>
      <c r="M303" s="128"/>
      <c r="T303" s="49"/>
      <c r="AT303" s="18" t="s">
        <v>130</v>
      </c>
      <c r="AU303" s="18" t="s">
        <v>77</v>
      </c>
    </row>
    <row r="304" spans="2:65" s="13" customFormat="1">
      <c r="B304" s="281"/>
      <c r="C304" s="248"/>
      <c r="D304" s="277" t="s">
        <v>132</v>
      </c>
      <c r="E304" s="282" t="s">
        <v>17</v>
      </c>
      <c r="F304" s="283" t="s">
        <v>121</v>
      </c>
      <c r="G304" s="248"/>
      <c r="H304" s="284">
        <v>3</v>
      </c>
      <c r="I304" s="248"/>
      <c r="J304" s="248"/>
      <c r="K304" s="285"/>
      <c r="L304" s="248"/>
      <c r="M304" s="133"/>
      <c r="T304" s="134"/>
      <c r="AT304" s="132" t="s">
        <v>132</v>
      </c>
      <c r="AU304" s="132" t="s">
        <v>77</v>
      </c>
      <c r="AV304" s="13" t="s">
        <v>77</v>
      </c>
      <c r="AW304" s="13" t="s">
        <v>29</v>
      </c>
      <c r="AX304" s="13" t="s">
        <v>67</v>
      </c>
      <c r="AY304" s="132" t="s">
        <v>120</v>
      </c>
    </row>
    <row r="305" spans="2:65" s="14" customFormat="1">
      <c r="B305" s="286"/>
      <c r="C305" s="249"/>
      <c r="D305" s="277" t="s">
        <v>132</v>
      </c>
      <c r="E305" s="287" t="s">
        <v>17</v>
      </c>
      <c r="F305" s="288" t="s">
        <v>134</v>
      </c>
      <c r="G305" s="249"/>
      <c r="H305" s="289">
        <v>3</v>
      </c>
      <c r="I305" s="249"/>
      <c r="J305" s="249"/>
      <c r="K305" s="290"/>
      <c r="L305" s="249"/>
      <c r="M305" s="136"/>
      <c r="T305" s="137"/>
      <c r="AT305" s="135" t="s">
        <v>132</v>
      </c>
      <c r="AU305" s="135" t="s">
        <v>77</v>
      </c>
      <c r="AV305" s="14" t="s">
        <v>128</v>
      </c>
      <c r="AW305" s="14" t="s">
        <v>29</v>
      </c>
      <c r="AX305" s="14" t="s">
        <v>75</v>
      </c>
      <c r="AY305" s="135" t="s">
        <v>120</v>
      </c>
    </row>
    <row r="306" spans="2:65" s="1" customFormat="1" ht="21.75" customHeight="1">
      <c r="B306" s="255"/>
      <c r="C306" s="116" t="s">
        <v>361</v>
      </c>
      <c r="D306" s="116" t="s">
        <v>123</v>
      </c>
      <c r="E306" s="117" t="s">
        <v>362</v>
      </c>
      <c r="F306" s="118" t="s">
        <v>363</v>
      </c>
      <c r="G306" s="119" t="s">
        <v>325</v>
      </c>
      <c r="H306" s="120">
        <v>1</v>
      </c>
      <c r="I306" s="313"/>
      <c r="J306" s="121">
        <f>ROUND(I306*H306,2)</f>
        <v>0</v>
      </c>
      <c r="K306" s="273" t="s">
        <v>127</v>
      </c>
      <c r="L306" s="235"/>
      <c r="M306" s="122" t="s">
        <v>17</v>
      </c>
      <c r="N306" s="123" t="s">
        <v>38</v>
      </c>
      <c r="O306" s="124">
        <v>1.1000000000000001</v>
      </c>
      <c r="P306" s="124">
        <f>O306*H306</f>
        <v>1.1000000000000001</v>
      </c>
      <c r="Q306" s="124">
        <v>1.6969999999999999E-2</v>
      </c>
      <c r="R306" s="124">
        <f>Q306*H306</f>
        <v>1.6969999999999999E-2</v>
      </c>
      <c r="S306" s="124">
        <v>0</v>
      </c>
      <c r="T306" s="125">
        <f>S306*H306</f>
        <v>0</v>
      </c>
      <c r="AR306" s="126" t="s">
        <v>234</v>
      </c>
      <c r="AT306" s="126" t="s">
        <v>123</v>
      </c>
      <c r="AU306" s="126" t="s">
        <v>77</v>
      </c>
      <c r="AY306" s="18" t="s">
        <v>120</v>
      </c>
      <c r="BE306" s="127">
        <f>IF(N306="základní",J306,0)</f>
        <v>0</v>
      </c>
      <c r="BF306" s="127">
        <f>IF(N306="snížená",J306,0)</f>
        <v>0</v>
      </c>
      <c r="BG306" s="127">
        <f>IF(N306="zákl. přenesená",J306,0)</f>
        <v>0</v>
      </c>
      <c r="BH306" s="127">
        <f>IF(N306="sníž. přenesená",J306,0)</f>
        <v>0</v>
      </c>
      <c r="BI306" s="127">
        <f>IF(N306="nulová",J306,0)</f>
        <v>0</v>
      </c>
      <c r="BJ306" s="18" t="s">
        <v>75</v>
      </c>
      <c r="BK306" s="127">
        <f>ROUND(I306*H306,2)</f>
        <v>0</v>
      </c>
      <c r="BL306" s="18" t="s">
        <v>234</v>
      </c>
      <c r="BM306" s="126" t="s">
        <v>364</v>
      </c>
    </row>
    <row r="307" spans="2:65" s="1" customFormat="1">
      <c r="B307" s="255"/>
      <c r="C307" s="235"/>
      <c r="D307" s="274" t="s">
        <v>130</v>
      </c>
      <c r="E307" s="235"/>
      <c r="F307" s="275" t="s">
        <v>365</v>
      </c>
      <c r="G307" s="235"/>
      <c r="H307" s="235"/>
      <c r="I307" s="235"/>
      <c r="J307" s="235"/>
      <c r="K307" s="257"/>
      <c r="L307" s="235"/>
      <c r="M307" s="128"/>
      <c r="T307" s="49"/>
      <c r="AT307" s="18" t="s">
        <v>130</v>
      </c>
      <c r="AU307" s="18" t="s">
        <v>77</v>
      </c>
    </row>
    <row r="308" spans="2:65" s="12" customFormat="1">
      <c r="B308" s="276"/>
      <c r="C308" s="247"/>
      <c r="D308" s="277" t="s">
        <v>132</v>
      </c>
      <c r="E308" s="278" t="s">
        <v>17</v>
      </c>
      <c r="F308" s="279" t="s">
        <v>366</v>
      </c>
      <c r="G308" s="247"/>
      <c r="H308" s="278" t="s">
        <v>17</v>
      </c>
      <c r="I308" s="247"/>
      <c r="J308" s="247"/>
      <c r="K308" s="280"/>
      <c r="L308" s="247"/>
      <c r="M308" s="130"/>
      <c r="T308" s="131"/>
      <c r="AT308" s="129" t="s">
        <v>132</v>
      </c>
      <c r="AU308" s="129" t="s">
        <v>77</v>
      </c>
      <c r="AV308" s="12" t="s">
        <v>75</v>
      </c>
      <c r="AW308" s="12" t="s">
        <v>29</v>
      </c>
      <c r="AX308" s="12" t="s">
        <v>67</v>
      </c>
      <c r="AY308" s="129" t="s">
        <v>120</v>
      </c>
    </row>
    <row r="309" spans="2:65" s="13" customFormat="1">
      <c r="B309" s="281"/>
      <c r="C309" s="248"/>
      <c r="D309" s="277" t="s">
        <v>132</v>
      </c>
      <c r="E309" s="282" t="s">
        <v>17</v>
      </c>
      <c r="F309" s="283" t="s">
        <v>75</v>
      </c>
      <c r="G309" s="248"/>
      <c r="H309" s="284">
        <v>1</v>
      </c>
      <c r="I309" s="248"/>
      <c r="J309" s="248"/>
      <c r="K309" s="285"/>
      <c r="L309" s="248"/>
      <c r="M309" s="133"/>
      <c r="T309" s="134"/>
      <c r="AT309" s="132" t="s">
        <v>132</v>
      </c>
      <c r="AU309" s="132" t="s">
        <v>77</v>
      </c>
      <c r="AV309" s="13" t="s">
        <v>77</v>
      </c>
      <c r="AW309" s="13" t="s">
        <v>29</v>
      </c>
      <c r="AX309" s="13" t="s">
        <v>67</v>
      </c>
      <c r="AY309" s="132" t="s">
        <v>120</v>
      </c>
    </row>
    <row r="310" spans="2:65" s="14" customFormat="1">
      <c r="B310" s="286"/>
      <c r="C310" s="249"/>
      <c r="D310" s="277" t="s">
        <v>132</v>
      </c>
      <c r="E310" s="287" t="s">
        <v>17</v>
      </c>
      <c r="F310" s="288" t="s">
        <v>134</v>
      </c>
      <c r="G310" s="249"/>
      <c r="H310" s="289">
        <v>1</v>
      </c>
      <c r="I310" s="249"/>
      <c r="J310" s="249"/>
      <c r="K310" s="290"/>
      <c r="L310" s="249"/>
      <c r="M310" s="136"/>
      <c r="T310" s="137"/>
      <c r="AT310" s="135" t="s">
        <v>132</v>
      </c>
      <c r="AU310" s="135" t="s">
        <v>77</v>
      </c>
      <c r="AV310" s="14" t="s">
        <v>128</v>
      </c>
      <c r="AW310" s="14" t="s">
        <v>29</v>
      </c>
      <c r="AX310" s="14" t="s">
        <v>75</v>
      </c>
      <c r="AY310" s="135" t="s">
        <v>120</v>
      </c>
    </row>
    <row r="311" spans="2:65" s="1" customFormat="1" ht="16.5" customHeight="1">
      <c r="B311" s="255"/>
      <c r="C311" s="116" t="s">
        <v>367</v>
      </c>
      <c r="D311" s="116" t="s">
        <v>123</v>
      </c>
      <c r="E311" s="117" t="s">
        <v>368</v>
      </c>
      <c r="F311" s="118" t="s">
        <v>369</v>
      </c>
      <c r="G311" s="119" t="s">
        <v>126</v>
      </c>
      <c r="H311" s="120">
        <v>1</v>
      </c>
      <c r="I311" s="313"/>
      <c r="J311" s="121">
        <f>ROUND(I311*H311,2)</f>
        <v>0</v>
      </c>
      <c r="K311" s="273" t="s">
        <v>127</v>
      </c>
      <c r="L311" s="235"/>
      <c r="M311" s="122" t="s">
        <v>17</v>
      </c>
      <c r="N311" s="123" t="s">
        <v>38</v>
      </c>
      <c r="O311" s="124">
        <v>1.4</v>
      </c>
      <c r="P311" s="124">
        <f>O311*H311</f>
        <v>1.4</v>
      </c>
      <c r="Q311" s="124">
        <v>1.83E-3</v>
      </c>
      <c r="R311" s="124">
        <f>Q311*H311</f>
        <v>1.83E-3</v>
      </c>
      <c r="S311" s="124">
        <v>0</v>
      </c>
      <c r="T311" s="125">
        <f>S311*H311</f>
        <v>0</v>
      </c>
      <c r="AR311" s="126" t="s">
        <v>234</v>
      </c>
      <c r="AT311" s="126" t="s">
        <v>123</v>
      </c>
      <c r="AU311" s="126" t="s">
        <v>77</v>
      </c>
      <c r="AY311" s="18" t="s">
        <v>120</v>
      </c>
      <c r="BE311" s="127">
        <f>IF(N311="základní",J311,0)</f>
        <v>0</v>
      </c>
      <c r="BF311" s="127">
        <f>IF(N311="snížená",J311,0)</f>
        <v>0</v>
      </c>
      <c r="BG311" s="127">
        <f>IF(N311="zákl. přenesená",J311,0)</f>
        <v>0</v>
      </c>
      <c r="BH311" s="127">
        <f>IF(N311="sníž. přenesená",J311,0)</f>
        <v>0</v>
      </c>
      <c r="BI311" s="127">
        <f>IF(N311="nulová",J311,0)</f>
        <v>0</v>
      </c>
      <c r="BJ311" s="18" t="s">
        <v>75</v>
      </c>
      <c r="BK311" s="127">
        <f>ROUND(I311*H311,2)</f>
        <v>0</v>
      </c>
      <c r="BL311" s="18" t="s">
        <v>234</v>
      </c>
      <c r="BM311" s="126" t="s">
        <v>370</v>
      </c>
    </row>
    <row r="312" spans="2:65" s="1" customFormat="1">
      <c r="B312" s="255"/>
      <c r="C312" s="235"/>
      <c r="D312" s="274" t="s">
        <v>130</v>
      </c>
      <c r="E312" s="235"/>
      <c r="F312" s="275" t="s">
        <v>371</v>
      </c>
      <c r="G312" s="235"/>
      <c r="H312" s="235"/>
      <c r="I312" s="235"/>
      <c r="J312" s="235"/>
      <c r="K312" s="257"/>
      <c r="L312" s="235"/>
      <c r="M312" s="128"/>
      <c r="T312" s="49"/>
      <c r="AT312" s="18" t="s">
        <v>130</v>
      </c>
      <c r="AU312" s="18" t="s">
        <v>77</v>
      </c>
    </row>
    <row r="313" spans="2:65" s="12" customFormat="1">
      <c r="B313" s="276"/>
      <c r="C313" s="247"/>
      <c r="D313" s="277" t="s">
        <v>132</v>
      </c>
      <c r="E313" s="278" t="s">
        <v>17</v>
      </c>
      <c r="F313" s="279" t="s">
        <v>372</v>
      </c>
      <c r="G313" s="247"/>
      <c r="H313" s="278" t="s">
        <v>17</v>
      </c>
      <c r="I313" s="247"/>
      <c r="J313" s="247"/>
      <c r="K313" s="280"/>
      <c r="L313" s="247"/>
      <c r="M313" s="130"/>
      <c r="T313" s="131"/>
      <c r="AT313" s="129" t="s">
        <v>132</v>
      </c>
      <c r="AU313" s="129" t="s">
        <v>77</v>
      </c>
      <c r="AV313" s="12" t="s">
        <v>75</v>
      </c>
      <c r="AW313" s="12" t="s">
        <v>29</v>
      </c>
      <c r="AX313" s="12" t="s">
        <v>67</v>
      </c>
      <c r="AY313" s="129" t="s">
        <v>120</v>
      </c>
    </row>
    <row r="314" spans="2:65" s="13" customFormat="1">
      <c r="B314" s="281"/>
      <c r="C314" s="248"/>
      <c r="D314" s="277" t="s">
        <v>132</v>
      </c>
      <c r="E314" s="282" t="s">
        <v>17</v>
      </c>
      <c r="F314" s="283" t="s">
        <v>75</v>
      </c>
      <c r="G314" s="248"/>
      <c r="H314" s="284">
        <v>1</v>
      </c>
      <c r="I314" s="248"/>
      <c r="J314" s="248"/>
      <c r="K314" s="285"/>
      <c r="L314" s="248"/>
      <c r="M314" s="133"/>
      <c r="T314" s="134"/>
      <c r="AT314" s="132" t="s">
        <v>132</v>
      </c>
      <c r="AU314" s="132" t="s">
        <v>77</v>
      </c>
      <c r="AV314" s="13" t="s">
        <v>77</v>
      </c>
      <c r="AW314" s="13" t="s">
        <v>29</v>
      </c>
      <c r="AX314" s="13" t="s">
        <v>67</v>
      </c>
      <c r="AY314" s="132" t="s">
        <v>120</v>
      </c>
    </row>
    <row r="315" spans="2:65" s="14" customFormat="1">
      <c r="B315" s="286"/>
      <c r="C315" s="249"/>
      <c r="D315" s="277" t="s">
        <v>132</v>
      </c>
      <c r="E315" s="287" t="s">
        <v>17</v>
      </c>
      <c r="F315" s="288" t="s">
        <v>134</v>
      </c>
      <c r="G315" s="249"/>
      <c r="H315" s="289">
        <v>1</v>
      </c>
      <c r="I315" s="249"/>
      <c r="J315" s="249"/>
      <c r="K315" s="290"/>
      <c r="L315" s="249"/>
      <c r="M315" s="136"/>
      <c r="T315" s="137"/>
      <c r="AT315" s="135" t="s">
        <v>132</v>
      </c>
      <c r="AU315" s="135" t="s">
        <v>77</v>
      </c>
      <c r="AV315" s="14" t="s">
        <v>128</v>
      </c>
      <c r="AW315" s="14" t="s">
        <v>29</v>
      </c>
      <c r="AX315" s="14" t="s">
        <v>75</v>
      </c>
      <c r="AY315" s="135" t="s">
        <v>120</v>
      </c>
    </row>
    <row r="316" spans="2:65" s="1" customFormat="1" ht="16.5" customHeight="1">
      <c r="B316" s="255"/>
      <c r="C316" s="116" t="s">
        <v>373</v>
      </c>
      <c r="D316" s="116" t="s">
        <v>123</v>
      </c>
      <c r="E316" s="117" t="s">
        <v>374</v>
      </c>
      <c r="F316" s="118" t="s">
        <v>375</v>
      </c>
      <c r="G316" s="119" t="s">
        <v>325</v>
      </c>
      <c r="H316" s="120">
        <v>1</v>
      </c>
      <c r="I316" s="313"/>
      <c r="J316" s="121">
        <f>ROUND(I316*H316,2)</f>
        <v>0</v>
      </c>
      <c r="K316" s="273" t="s">
        <v>127</v>
      </c>
      <c r="L316" s="235"/>
      <c r="M316" s="122" t="s">
        <v>17</v>
      </c>
      <c r="N316" s="123" t="s">
        <v>38</v>
      </c>
      <c r="O316" s="124">
        <v>0.36199999999999999</v>
      </c>
      <c r="P316" s="124">
        <f>O316*H316</f>
        <v>0.36199999999999999</v>
      </c>
      <c r="Q316" s="124">
        <v>0</v>
      </c>
      <c r="R316" s="124">
        <f>Q316*H316</f>
        <v>0</v>
      </c>
      <c r="S316" s="124">
        <v>1.9460000000000002E-2</v>
      </c>
      <c r="T316" s="125">
        <f>S316*H316</f>
        <v>1.9460000000000002E-2</v>
      </c>
      <c r="AR316" s="126" t="s">
        <v>234</v>
      </c>
      <c r="AT316" s="126" t="s">
        <v>123</v>
      </c>
      <c r="AU316" s="126" t="s">
        <v>77</v>
      </c>
      <c r="AY316" s="18" t="s">
        <v>120</v>
      </c>
      <c r="BE316" s="127">
        <f>IF(N316="základní",J316,0)</f>
        <v>0</v>
      </c>
      <c r="BF316" s="127">
        <f>IF(N316="snížená",J316,0)</f>
        <v>0</v>
      </c>
      <c r="BG316" s="127">
        <f>IF(N316="zákl. přenesená",J316,0)</f>
        <v>0</v>
      </c>
      <c r="BH316" s="127">
        <f>IF(N316="sníž. přenesená",J316,0)</f>
        <v>0</v>
      </c>
      <c r="BI316" s="127">
        <f>IF(N316="nulová",J316,0)</f>
        <v>0</v>
      </c>
      <c r="BJ316" s="18" t="s">
        <v>75</v>
      </c>
      <c r="BK316" s="127">
        <f>ROUND(I316*H316,2)</f>
        <v>0</v>
      </c>
      <c r="BL316" s="18" t="s">
        <v>234</v>
      </c>
      <c r="BM316" s="126" t="s">
        <v>376</v>
      </c>
    </row>
    <row r="317" spans="2:65" s="1" customFormat="1">
      <c r="B317" s="255"/>
      <c r="C317" s="235"/>
      <c r="D317" s="274" t="s">
        <v>130</v>
      </c>
      <c r="E317" s="235"/>
      <c r="F317" s="275" t="s">
        <v>377</v>
      </c>
      <c r="G317" s="235"/>
      <c r="H317" s="235"/>
      <c r="I317" s="235"/>
      <c r="J317" s="235"/>
      <c r="K317" s="257"/>
      <c r="L317" s="235"/>
      <c r="M317" s="128"/>
      <c r="T317" s="49"/>
      <c r="AT317" s="18" t="s">
        <v>130</v>
      </c>
      <c r="AU317" s="18" t="s">
        <v>77</v>
      </c>
    </row>
    <row r="318" spans="2:65" s="13" customFormat="1">
      <c r="B318" s="281"/>
      <c r="C318" s="248"/>
      <c r="D318" s="277" t="s">
        <v>132</v>
      </c>
      <c r="E318" s="282" t="s">
        <v>17</v>
      </c>
      <c r="F318" s="283" t="s">
        <v>75</v>
      </c>
      <c r="G318" s="248"/>
      <c r="H318" s="284">
        <v>1</v>
      </c>
      <c r="I318" s="248"/>
      <c r="J318" s="248"/>
      <c r="K318" s="285"/>
      <c r="L318" s="248"/>
      <c r="M318" s="133"/>
      <c r="T318" s="134"/>
      <c r="AT318" s="132" t="s">
        <v>132</v>
      </c>
      <c r="AU318" s="132" t="s">
        <v>77</v>
      </c>
      <c r="AV318" s="13" t="s">
        <v>77</v>
      </c>
      <c r="AW318" s="13" t="s">
        <v>29</v>
      </c>
      <c r="AX318" s="13" t="s">
        <v>67</v>
      </c>
      <c r="AY318" s="132" t="s">
        <v>120</v>
      </c>
    </row>
    <row r="319" spans="2:65" s="14" customFormat="1">
      <c r="B319" s="286"/>
      <c r="C319" s="249"/>
      <c r="D319" s="277" t="s">
        <v>132</v>
      </c>
      <c r="E319" s="287" t="s">
        <v>17</v>
      </c>
      <c r="F319" s="288" t="s">
        <v>134</v>
      </c>
      <c r="G319" s="249"/>
      <c r="H319" s="289">
        <v>1</v>
      </c>
      <c r="I319" s="249"/>
      <c r="J319" s="249"/>
      <c r="K319" s="290"/>
      <c r="L319" s="249"/>
      <c r="M319" s="136"/>
      <c r="T319" s="137"/>
      <c r="AT319" s="135" t="s">
        <v>132</v>
      </c>
      <c r="AU319" s="135" t="s">
        <v>77</v>
      </c>
      <c r="AV319" s="14" t="s">
        <v>128</v>
      </c>
      <c r="AW319" s="14" t="s">
        <v>29</v>
      </c>
      <c r="AX319" s="14" t="s">
        <v>75</v>
      </c>
      <c r="AY319" s="135" t="s">
        <v>120</v>
      </c>
    </row>
    <row r="320" spans="2:65" s="1" customFormat="1" ht="24.2" customHeight="1">
      <c r="B320" s="255"/>
      <c r="C320" s="116" t="s">
        <v>378</v>
      </c>
      <c r="D320" s="116" t="s">
        <v>123</v>
      </c>
      <c r="E320" s="117" t="s">
        <v>379</v>
      </c>
      <c r="F320" s="118" t="s">
        <v>380</v>
      </c>
      <c r="G320" s="119" t="s">
        <v>325</v>
      </c>
      <c r="H320" s="120">
        <v>1</v>
      </c>
      <c r="I320" s="313"/>
      <c r="J320" s="121">
        <f>ROUND(I320*H320,2)</f>
        <v>0</v>
      </c>
      <c r="K320" s="273" t="s">
        <v>127</v>
      </c>
      <c r="L320" s="235"/>
      <c r="M320" s="122" t="s">
        <v>17</v>
      </c>
      <c r="N320" s="123" t="s">
        <v>38</v>
      </c>
      <c r="O320" s="124">
        <v>1.1000000000000001</v>
      </c>
      <c r="P320" s="124">
        <f>O320*H320</f>
        <v>1.1000000000000001</v>
      </c>
      <c r="Q320" s="124">
        <v>1.6469999999999999E-2</v>
      </c>
      <c r="R320" s="124">
        <f>Q320*H320</f>
        <v>1.6469999999999999E-2</v>
      </c>
      <c r="S320" s="124">
        <v>0</v>
      </c>
      <c r="T320" s="125">
        <f>S320*H320</f>
        <v>0</v>
      </c>
      <c r="AR320" s="126" t="s">
        <v>234</v>
      </c>
      <c r="AT320" s="126" t="s">
        <v>123</v>
      </c>
      <c r="AU320" s="126" t="s">
        <v>77</v>
      </c>
      <c r="AY320" s="18" t="s">
        <v>120</v>
      </c>
      <c r="BE320" s="127">
        <f>IF(N320="základní",J320,0)</f>
        <v>0</v>
      </c>
      <c r="BF320" s="127">
        <f>IF(N320="snížená",J320,0)</f>
        <v>0</v>
      </c>
      <c r="BG320" s="127">
        <f>IF(N320="zákl. přenesená",J320,0)</f>
        <v>0</v>
      </c>
      <c r="BH320" s="127">
        <f>IF(N320="sníž. přenesená",J320,0)</f>
        <v>0</v>
      </c>
      <c r="BI320" s="127">
        <f>IF(N320="nulová",J320,0)</f>
        <v>0</v>
      </c>
      <c r="BJ320" s="18" t="s">
        <v>75</v>
      </c>
      <c r="BK320" s="127">
        <f>ROUND(I320*H320,2)</f>
        <v>0</v>
      </c>
      <c r="BL320" s="18" t="s">
        <v>234</v>
      </c>
      <c r="BM320" s="126" t="s">
        <v>381</v>
      </c>
    </row>
    <row r="321" spans="2:65" s="1" customFormat="1">
      <c r="B321" s="255"/>
      <c r="C321" s="235"/>
      <c r="D321" s="274" t="s">
        <v>130</v>
      </c>
      <c r="E321" s="235"/>
      <c r="F321" s="275" t="s">
        <v>382</v>
      </c>
      <c r="G321" s="235"/>
      <c r="H321" s="235"/>
      <c r="I321" s="235"/>
      <c r="J321" s="235"/>
      <c r="K321" s="257"/>
      <c r="L321" s="235"/>
      <c r="M321" s="128"/>
      <c r="T321" s="49"/>
      <c r="AT321" s="18" t="s">
        <v>130</v>
      </c>
      <c r="AU321" s="18" t="s">
        <v>77</v>
      </c>
    </row>
    <row r="322" spans="2:65" s="12" customFormat="1">
      <c r="B322" s="276"/>
      <c r="C322" s="247"/>
      <c r="D322" s="277" t="s">
        <v>132</v>
      </c>
      <c r="E322" s="278" t="s">
        <v>17</v>
      </c>
      <c r="F322" s="279" t="s">
        <v>383</v>
      </c>
      <c r="G322" s="247"/>
      <c r="H322" s="278" t="s">
        <v>17</v>
      </c>
      <c r="I322" s="247"/>
      <c r="J322" s="247"/>
      <c r="K322" s="280"/>
      <c r="L322" s="247"/>
      <c r="M322" s="130"/>
      <c r="T322" s="131"/>
      <c r="AT322" s="129" t="s">
        <v>132</v>
      </c>
      <c r="AU322" s="129" t="s">
        <v>77</v>
      </c>
      <c r="AV322" s="12" t="s">
        <v>75</v>
      </c>
      <c r="AW322" s="12" t="s">
        <v>29</v>
      </c>
      <c r="AX322" s="12" t="s">
        <v>67</v>
      </c>
      <c r="AY322" s="129" t="s">
        <v>120</v>
      </c>
    </row>
    <row r="323" spans="2:65" s="13" customFormat="1">
      <c r="B323" s="281"/>
      <c r="C323" s="248"/>
      <c r="D323" s="277" t="s">
        <v>132</v>
      </c>
      <c r="E323" s="282" t="s">
        <v>17</v>
      </c>
      <c r="F323" s="283" t="s">
        <v>75</v>
      </c>
      <c r="G323" s="248"/>
      <c r="H323" s="284">
        <v>1</v>
      </c>
      <c r="I323" s="248"/>
      <c r="J323" s="248"/>
      <c r="K323" s="285"/>
      <c r="L323" s="248"/>
      <c r="M323" s="133"/>
      <c r="T323" s="134"/>
      <c r="AT323" s="132" t="s">
        <v>132</v>
      </c>
      <c r="AU323" s="132" t="s">
        <v>77</v>
      </c>
      <c r="AV323" s="13" t="s">
        <v>77</v>
      </c>
      <c r="AW323" s="13" t="s">
        <v>29</v>
      </c>
      <c r="AX323" s="13" t="s">
        <v>67</v>
      </c>
      <c r="AY323" s="132" t="s">
        <v>120</v>
      </c>
    </row>
    <row r="324" spans="2:65" s="14" customFormat="1">
      <c r="B324" s="286"/>
      <c r="C324" s="249"/>
      <c r="D324" s="277" t="s">
        <v>132</v>
      </c>
      <c r="E324" s="287" t="s">
        <v>17</v>
      </c>
      <c r="F324" s="288" t="s">
        <v>134</v>
      </c>
      <c r="G324" s="249"/>
      <c r="H324" s="289">
        <v>1</v>
      </c>
      <c r="I324" s="249"/>
      <c r="J324" s="249"/>
      <c r="K324" s="290"/>
      <c r="L324" s="249"/>
      <c r="M324" s="136"/>
      <c r="T324" s="137"/>
      <c r="AT324" s="135" t="s">
        <v>132</v>
      </c>
      <c r="AU324" s="135" t="s">
        <v>77</v>
      </c>
      <c r="AV324" s="14" t="s">
        <v>128</v>
      </c>
      <c r="AW324" s="14" t="s">
        <v>29</v>
      </c>
      <c r="AX324" s="14" t="s">
        <v>75</v>
      </c>
      <c r="AY324" s="135" t="s">
        <v>120</v>
      </c>
    </row>
    <row r="325" spans="2:65" s="1" customFormat="1" ht="16.5" customHeight="1">
      <c r="B325" s="255"/>
      <c r="C325" s="116" t="s">
        <v>384</v>
      </c>
      <c r="D325" s="116" t="s">
        <v>123</v>
      </c>
      <c r="E325" s="117" t="s">
        <v>385</v>
      </c>
      <c r="F325" s="118" t="s">
        <v>386</v>
      </c>
      <c r="G325" s="119" t="s">
        <v>325</v>
      </c>
      <c r="H325" s="120">
        <v>1</v>
      </c>
      <c r="I325" s="313"/>
      <c r="J325" s="121">
        <f>ROUND(I325*H325,2)</f>
        <v>0</v>
      </c>
      <c r="K325" s="273" t="s">
        <v>127</v>
      </c>
      <c r="L325" s="235"/>
      <c r="M325" s="122" t="s">
        <v>17</v>
      </c>
      <c r="N325" s="123" t="s">
        <v>38</v>
      </c>
      <c r="O325" s="124">
        <v>1.1000000000000001</v>
      </c>
      <c r="P325" s="124">
        <f>O325*H325</f>
        <v>1.1000000000000001</v>
      </c>
      <c r="Q325" s="124">
        <v>1.73E-3</v>
      </c>
      <c r="R325" s="124">
        <f>Q325*H325</f>
        <v>1.73E-3</v>
      </c>
      <c r="S325" s="124">
        <v>0</v>
      </c>
      <c r="T325" s="125">
        <f>S325*H325</f>
        <v>0</v>
      </c>
      <c r="AR325" s="126" t="s">
        <v>234</v>
      </c>
      <c r="AT325" s="126" t="s">
        <v>123</v>
      </c>
      <c r="AU325" s="126" t="s">
        <v>77</v>
      </c>
      <c r="AY325" s="18" t="s">
        <v>120</v>
      </c>
      <c r="BE325" s="127">
        <f>IF(N325="základní",J325,0)</f>
        <v>0</v>
      </c>
      <c r="BF325" s="127">
        <f>IF(N325="snížená",J325,0)</f>
        <v>0</v>
      </c>
      <c r="BG325" s="127">
        <f>IF(N325="zákl. přenesená",J325,0)</f>
        <v>0</v>
      </c>
      <c r="BH325" s="127">
        <f>IF(N325="sníž. přenesená",J325,0)</f>
        <v>0</v>
      </c>
      <c r="BI325" s="127">
        <f>IF(N325="nulová",J325,0)</f>
        <v>0</v>
      </c>
      <c r="BJ325" s="18" t="s">
        <v>75</v>
      </c>
      <c r="BK325" s="127">
        <f>ROUND(I325*H325,2)</f>
        <v>0</v>
      </c>
      <c r="BL325" s="18" t="s">
        <v>234</v>
      </c>
      <c r="BM325" s="126" t="s">
        <v>387</v>
      </c>
    </row>
    <row r="326" spans="2:65" s="1" customFormat="1">
      <c r="B326" s="255"/>
      <c r="C326" s="235"/>
      <c r="D326" s="274" t="s">
        <v>130</v>
      </c>
      <c r="E326" s="235"/>
      <c r="F326" s="275" t="s">
        <v>388</v>
      </c>
      <c r="G326" s="235"/>
      <c r="H326" s="235"/>
      <c r="I326" s="235"/>
      <c r="J326" s="235"/>
      <c r="K326" s="257"/>
      <c r="L326" s="235"/>
      <c r="M326" s="128"/>
      <c r="T326" s="49"/>
      <c r="AT326" s="18" t="s">
        <v>130</v>
      </c>
      <c r="AU326" s="18" t="s">
        <v>77</v>
      </c>
    </row>
    <row r="327" spans="2:65" s="12" customFormat="1">
      <c r="B327" s="276"/>
      <c r="C327" s="247"/>
      <c r="D327" s="277" t="s">
        <v>132</v>
      </c>
      <c r="E327" s="278" t="s">
        <v>17</v>
      </c>
      <c r="F327" s="279" t="s">
        <v>389</v>
      </c>
      <c r="G327" s="247"/>
      <c r="H327" s="278" t="s">
        <v>17</v>
      </c>
      <c r="I327" s="247"/>
      <c r="J327" s="247"/>
      <c r="K327" s="280"/>
      <c r="L327" s="247"/>
      <c r="M327" s="130"/>
      <c r="T327" s="131"/>
      <c r="AT327" s="129" t="s">
        <v>132</v>
      </c>
      <c r="AU327" s="129" t="s">
        <v>77</v>
      </c>
      <c r="AV327" s="12" t="s">
        <v>75</v>
      </c>
      <c r="AW327" s="12" t="s">
        <v>29</v>
      </c>
      <c r="AX327" s="12" t="s">
        <v>67</v>
      </c>
      <c r="AY327" s="129" t="s">
        <v>120</v>
      </c>
    </row>
    <row r="328" spans="2:65" s="13" customFormat="1">
      <c r="B328" s="281"/>
      <c r="C328" s="248"/>
      <c r="D328" s="277" t="s">
        <v>132</v>
      </c>
      <c r="E328" s="282" t="s">
        <v>17</v>
      </c>
      <c r="F328" s="283" t="s">
        <v>75</v>
      </c>
      <c r="G328" s="248"/>
      <c r="H328" s="284">
        <v>1</v>
      </c>
      <c r="I328" s="248"/>
      <c r="J328" s="248"/>
      <c r="K328" s="285"/>
      <c r="L328" s="248"/>
      <c r="M328" s="133"/>
      <c r="T328" s="134"/>
      <c r="AT328" s="132" t="s">
        <v>132</v>
      </c>
      <c r="AU328" s="132" t="s">
        <v>77</v>
      </c>
      <c r="AV328" s="13" t="s">
        <v>77</v>
      </c>
      <c r="AW328" s="13" t="s">
        <v>29</v>
      </c>
      <c r="AX328" s="13" t="s">
        <v>67</v>
      </c>
      <c r="AY328" s="132" t="s">
        <v>120</v>
      </c>
    </row>
    <row r="329" spans="2:65" s="14" customFormat="1">
      <c r="B329" s="286"/>
      <c r="C329" s="249"/>
      <c r="D329" s="277" t="s">
        <v>132</v>
      </c>
      <c r="E329" s="287" t="s">
        <v>17</v>
      </c>
      <c r="F329" s="288" t="s">
        <v>134</v>
      </c>
      <c r="G329" s="249"/>
      <c r="H329" s="289">
        <v>1</v>
      </c>
      <c r="I329" s="249"/>
      <c r="J329" s="249"/>
      <c r="K329" s="290"/>
      <c r="L329" s="249"/>
      <c r="M329" s="136"/>
      <c r="T329" s="137"/>
      <c r="AT329" s="135" t="s">
        <v>132</v>
      </c>
      <c r="AU329" s="135" t="s">
        <v>77</v>
      </c>
      <c r="AV329" s="14" t="s">
        <v>128</v>
      </c>
      <c r="AW329" s="14" t="s">
        <v>29</v>
      </c>
      <c r="AX329" s="14" t="s">
        <v>75</v>
      </c>
      <c r="AY329" s="135" t="s">
        <v>120</v>
      </c>
    </row>
    <row r="330" spans="2:65" s="1" customFormat="1" ht="16.5" customHeight="1">
      <c r="B330" s="255"/>
      <c r="C330" s="116" t="s">
        <v>390</v>
      </c>
      <c r="D330" s="116" t="s">
        <v>123</v>
      </c>
      <c r="E330" s="117" t="s">
        <v>391</v>
      </c>
      <c r="F330" s="118" t="s">
        <v>392</v>
      </c>
      <c r="G330" s="119" t="s">
        <v>325</v>
      </c>
      <c r="H330" s="120">
        <v>1</v>
      </c>
      <c r="I330" s="313"/>
      <c r="J330" s="121">
        <f>ROUND(I330*H330,2)</f>
        <v>0</v>
      </c>
      <c r="K330" s="273" t="s">
        <v>127</v>
      </c>
      <c r="L330" s="235"/>
      <c r="M330" s="122" t="s">
        <v>17</v>
      </c>
      <c r="N330" s="123" t="s">
        <v>38</v>
      </c>
      <c r="O330" s="124">
        <v>0.33</v>
      </c>
      <c r="P330" s="124">
        <f>O330*H330</f>
        <v>0.33</v>
      </c>
      <c r="Q330" s="124">
        <v>5.1999999999999995E-4</v>
      </c>
      <c r="R330" s="124">
        <f>Q330*H330</f>
        <v>5.1999999999999995E-4</v>
      </c>
      <c r="S330" s="124">
        <v>0</v>
      </c>
      <c r="T330" s="125">
        <f>S330*H330</f>
        <v>0</v>
      </c>
      <c r="AR330" s="126" t="s">
        <v>234</v>
      </c>
      <c r="AT330" s="126" t="s">
        <v>123</v>
      </c>
      <c r="AU330" s="126" t="s">
        <v>77</v>
      </c>
      <c r="AY330" s="18" t="s">
        <v>120</v>
      </c>
      <c r="BE330" s="127">
        <f>IF(N330="základní",J330,0)</f>
        <v>0</v>
      </c>
      <c r="BF330" s="127">
        <f>IF(N330="snížená",J330,0)</f>
        <v>0</v>
      </c>
      <c r="BG330" s="127">
        <f>IF(N330="zákl. přenesená",J330,0)</f>
        <v>0</v>
      </c>
      <c r="BH330" s="127">
        <f>IF(N330="sníž. přenesená",J330,0)</f>
        <v>0</v>
      </c>
      <c r="BI330" s="127">
        <f>IF(N330="nulová",J330,0)</f>
        <v>0</v>
      </c>
      <c r="BJ330" s="18" t="s">
        <v>75</v>
      </c>
      <c r="BK330" s="127">
        <f>ROUND(I330*H330,2)</f>
        <v>0</v>
      </c>
      <c r="BL330" s="18" t="s">
        <v>234</v>
      </c>
      <c r="BM330" s="126" t="s">
        <v>393</v>
      </c>
    </row>
    <row r="331" spans="2:65" s="1" customFormat="1">
      <c r="B331" s="255"/>
      <c r="C331" s="235"/>
      <c r="D331" s="274" t="s">
        <v>130</v>
      </c>
      <c r="E331" s="235"/>
      <c r="F331" s="275" t="s">
        <v>394</v>
      </c>
      <c r="G331" s="235"/>
      <c r="H331" s="235"/>
      <c r="I331" s="235"/>
      <c r="J331" s="235"/>
      <c r="K331" s="257"/>
      <c r="L331" s="235"/>
      <c r="M331" s="128"/>
      <c r="T331" s="49"/>
      <c r="AT331" s="18" t="s">
        <v>130</v>
      </c>
      <c r="AU331" s="18" t="s">
        <v>77</v>
      </c>
    </row>
    <row r="332" spans="2:65" s="12" customFormat="1">
      <c r="B332" s="276"/>
      <c r="C332" s="247"/>
      <c r="D332" s="277" t="s">
        <v>132</v>
      </c>
      <c r="E332" s="278" t="s">
        <v>17</v>
      </c>
      <c r="F332" s="279" t="s">
        <v>383</v>
      </c>
      <c r="G332" s="247"/>
      <c r="H332" s="278" t="s">
        <v>17</v>
      </c>
      <c r="I332" s="247"/>
      <c r="J332" s="247"/>
      <c r="K332" s="280"/>
      <c r="L332" s="247"/>
      <c r="M332" s="130"/>
      <c r="T332" s="131"/>
      <c r="AT332" s="129" t="s">
        <v>132</v>
      </c>
      <c r="AU332" s="129" t="s">
        <v>77</v>
      </c>
      <c r="AV332" s="12" t="s">
        <v>75</v>
      </c>
      <c r="AW332" s="12" t="s">
        <v>29</v>
      </c>
      <c r="AX332" s="12" t="s">
        <v>67</v>
      </c>
      <c r="AY332" s="129" t="s">
        <v>120</v>
      </c>
    </row>
    <row r="333" spans="2:65" s="13" customFormat="1">
      <c r="B333" s="281"/>
      <c r="C333" s="248"/>
      <c r="D333" s="277" t="s">
        <v>132</v>
      </c>
      <c r="E333" s="282" t="s">
        <v>17</v>
      </c>
      <c r="F333" s="283" t="s">
        <v>75</v>
      </c>
      <c r="G333" s="248"/>
      <c r="H333" s="284">
        <v>1</v>
      </c>
      <c r="I333" s="248"/>
      <c r="J333" s="248"/>
      <c r="K333" s="285"/>
      <c r="L333" s="248"/>
      <c r="M333" s="133"/>
      <c r="T333" s="134"/>
      <c r="AT333" s="132" t="s">
        <v>132</v>
      </c>
      <c r="AU333" s="132" t="s">
        <v>77</v>
      </c>
      <c r="AV333" s="13" t="s">
        <v>77</v>
      </c>
      <c r="AW333" s="13" t="s">
        <v>29</v>
      </c>
      <c r="AX333" s="13" t="s">
        <v>67</v>
      </c>
      <c r="AY333" s="132" t="s">
        <v>120</v>
      </c>
    </row>
    <row r="334" spans="2:65" s="12" customFormat="1">
      <c r="B334" s="276"/>
      <c r="C334" s="247"/>
      <c r="D334" s="277" t="s">
        <v>132</v>
      </c>
      <c r="E334" s="278" t="s">
        <v>17</v>
      </c>
      <c r="F334" s="279" t="s">
        <v>395</v>
      </c>
      <c r="G334" s="247"/>
      <c r="H334" s="278" t="s">
        <v>17</v>
      </c>
      <c r="I334" s="247"/>
      <c r="J334" s="247"/>
      <c r="K334" s="280"/>
      <c r="L334" s="247"/>
      <c r="M334" s="130"/>
      <c r="T334" s="131"/>
      <c r="AT334" s="129" t="s">
        <v>132</v>
      </c>
      <c r="AU334" s="129" t="s">
        <v>77</v>
      </c>
      <c r="AV334" s="12" t="s">
        <v>75</v>
      </c>
      <c r="AW334" s="12" t="s">
        <v>29</v>
      </c>
      <c r="AX334" s="12" t="s">
        <v>67</v>
      </c>
      <c r="AY334" s="129" t="s">
        <v>120</v>
      </c>
    </row>
    <row r="335" spans="2:65" s="13" customFormat="1">
      <c r="B335" s="281"/>
      <c r="C335" s="248"/>
      <c r="D335" s="277" t="s">
        <v>132</v>
      </c>
      <c r="E335" s="282" t="s">
        <v>17</v>
      </c>
      <c r="F335" s="283" t="s">
        <v>75</v>
      </c>
      <c r="G335" s="248"/>
      <c r="H335" s="284">
        <v>1</v>
      </c>
      <c r="I335" s="248"/>
      <c r="J335" s="248"/>
      <c r="K335" s="285"/>
      <c r="L335" s="248"/>
      <c r="M335" s="133"/>
      <c r="T335" s="134"/>
      <c r="AT335" s="132" t="s">
        <v>132</v>
      </c>
      <c r="AU335" s="132" t="s">
        <v>77</v>
      </c>
      <c r="AV335" s="13" t="s">
        <v>77</v>
      </c>
      <c r="AW335" s="13" t="s">
        <v>29</v>
      </c>
      <c r="AX335" s="13" t="s">
        <v>75</v>
      </c>
      <c r="AY335" s="132" t="s">
        <v>120</v>
      </c>
    </row>
    <row r="336" spans="2:65" s="1" customFormat="1" ht="16.5" customHeight="1">
      <c r="B336" s="255"/>
      <c r="C336" s="116" t="s">
        <v>396</v>
      </c>
      <c r="D336" s="116" t="s">
        <v>123</v>
      </c>
      <c r="E336" s="117" t="s">
        <v>397</v>
      </c>
      <c r="F336" s="118" t="s">
        <v>398</v>
      </c>
      <c r="G336" s="119" t="s">
        <v>325</v>
      </c>
      <c r="H336" s="120">
        <v>2</v>
      </c>
      <c r="I336" s="313"/>
      <c r="J336" s="121">
        <f>ROUND(I336*H336,2)</f>
        <v>0</v>
      </c>
      <c r="K336" s="273" t="s">
        <v>127</v>
      </c>
      <c r="L336" s="235"/>
      <c r="M336" s="122" t="s">
        <v>17</v>
      </c>
      <c r="N336" s="123" t="s">
        <v>38</v>
      </c>
      <c r="O336" s="124">
        <v>0.33</v>
      </c>
      <c r="P336" s="124">
        <f>O336*H336</f>
        <v>0.66</v>
      </c>
      <c r="Q336" s="124">
        <v>5.1999999999999995E-4</v>
      </c>
      <c r="R336" s="124">
        <f>Q336*H336</f>
        <v>1.0399999999999999E-3</v>
      </c>
      <c r="S336" s="124">
        <v>0</v>
      </c>
      <c r="T336" s="125">
        <f>S336*H336</f>
        <v>0</v>
      </c>
      <c r="AR336" s="126" t="s">
        <v>234</v>
      </c>
      <c r="AT336" s="126" t="s">
        <v>123</v>
      </c>
      <c r="AU336" s="126" t="s">
        <v>77</v>
      </c>
      <c r="AY336" s="18" t="s">
        <v>120</v>
      </c>
      <c r="BE336" s="127">
        <f>IF(N336="základní",J336,0)</f>
        <v>0</v>
      </c>
      <c r="BF336" s="127">
        <f>IF(N336="snížená",J336,0)</f>
        <v>0</v>
      </c>
      <c r="BG336" s="127">
        <f>IF(N336="zákl. přenesená",J336,0)</f>
        <v>0</v>
      </c>
      <c r="BH336" s="127">
        <f>IF(N336="sníž. přenesená",J336,0)</f>
        <v>0</v>
      </c>
      <c r="BI336" s="127">
        <f>IF(N336="nulová",J336,0)</f>
        <v>0</v>
      </c>
      <c r="BJ336" s="18" t="s">
        <v>75</v>
      </c>
      <c r="BK336" s="127">
        <f>ROUND(I336*H336,2)</f>
        <v>0</v>
      </c>
      <c r="BL336" s="18" t="s">
        <v>234</v>
      </c>
      <c r="BM336" s="126" t="s">
        <v>399</v>
      </c>
    </row>
    <row r="337" spans="2:65" s="1" customFormat="1">
      <c r="B337" s="255"/>
      <c r="C337" s="235"/>
      <c r="D337" s="274" t="s">
        <v>130</v>
      </c>
      <c r="E337" s="235"/>
      <c r="F337" s="275" t="s">
        <v>400</v>
      </c>
      <c r="G337" s="235"/>
      <c r="H337" s="235"/>
      <c r="I337" s="235"/>
      <c r="J337" s="235"/>
      <c r="K337" s="257"/>
      <c r="L337" s="235"/>
      <c r="M337" s="128"/>
      <c r="T337" s="49"/>
      <c r="AT337" s="18" t="s">
        <v>130</v>
      </c>
      <c r="AU337" s="18" t="s">
        <v>77</v>
      </c>
    </row>
    <row r="338" spans="2:65" s="12" customFormat="1">
      <c r="B338" s="276"/>
      <c r="C338" s="247"/>
      <c r="D338" s="277" t="s">
        <v>132</v>
      </c>
      <c r="E338" s="278" t="s">
        <v>17</v>
      </c>
      <c r="F338" s="279" t="s">
        <v>366</v>
      </c>
      <c r="G338" s="247"/>
      <c r="H338" s="278" t="s">
        <v>17</v>
      </c>
      <c r="I338" s="247"/>
      <c r="J338" s="247"/>
      <c r="K338" s="280"/>
      <c r="L338" s="247"/>
      <c r="M338" s="130"/>
      <c r="T338" s="131"/>
      <c r="AT338" s="129" t="s">
        <v>132</v>
      </c>
      <c r="AU338" s="129" t="s">
        <v>77</v>
      </c>
      <c r="AV338" s="12" t="s">
        <v>75</v>
      </c>
      <c r="AW338" s="12" t="s">
        <v>29</v>
      </c>
      <c r="AX338" s="12" t="s">
        <v>67</v>
      </c>
      <c r="AY338" s="129" t="s">
        <v>120</v>
      </c>
    </row>
    <row r="339" spans="2:65" s="13" customFormat="1">
      <c r="B339" s="281"/>
      <c r="C339" s="248"/>
      <c r="D339" s="277" t="s">
        <v>132</v>
      </c>
      <c r="E339" s="282" t="s">
        <v>17</v>
      </c>
      <c r="F339" s="283" t="s">
        <v>75</v>
      </c>
      <c r="G339" s="248"/>
      <c r="H339" s="284">
        <v>1</v>
      </c>
      <c r="I339" s="248"/>
      <c r="J339" s="248"/>
      <c r="K339" s="285"/>
      <c r="L339" s="248"/>
      <c r="M339" s="133"/>
      <c r="T339" s="134"/>
      <c r="AT339" s="132" t="s">
        <v>132</v>
      </c>
      <c r="AU339" s="132" t="s">
        <v>77</v>
      </c>
      <c r="AV339" s="13" t="s">
        <v>77</v>
      </c>
      <c r="AW339" s="13" t="s">
        <v>29</v>
      </c>
      <c r="AX339" s="13" t="s">
        <v>67</v>
      </c>
      <c r="AY339" s="132" t="s">
        <v>120</v>
      </c>
    </row>
    <row r="340" spans="2:65" s="12" customFormat="1">
      <c r="B340" s="276"/>
      <c r="C340" s="247"/>
      <c r="D340" s="277" t="s">
        <v>132</v>
      </c>
      <c r="E340" s="278" t="s">
        <v>17</v>
      </c>
      <c r="F340" s="279" t="s">
        <v>401</v>
      </c>
      <c r="G340" s="247"/>
      <c r="H340" s="278" t="s">
        <v>17</v>
      </c>
      <c r="I340" s="247"/>
      <c r="J340" s="247"/>
      <c r="K340" s="280"/>
      <c r="L340" s="247"/>
      <c r="M340" s="130"/>
      <c r="T340" s="131"/>
      <c r="AT340" s="129" t="s">
        <v>132</v>
      </c>
      <c r="AU340" s="129" t="s">
        <v>77</v>
      </c>
      <c r="AV340" s="12" t="s">
        <v>75</v>
      </c>
      <c r="AW340" s="12" t="s">
        <v>29</v>
      </c>
      <c r="AX340" s="12" t="s">
        <v>67</v>
      </c>
      <c r="AY340" s="129" t="s">
        <v>120</v>
      </c>
    </row>
    <row r="341" spans="2:65" s="13" customFormat="1">
      <c r="B341" s="281"/>
      <c r="C341" s="248"/>
      <c r="D341" s="277" t="s">
        <v>132</v>
      </c>
      <c r="E341" s="282" t="s">
        <v>17</v>
      </c>
      <c r="F341" s="283" t="s">
        <v>75</v>
      </c>
      <c r="G341" s="248"/>
      <c r="H341" s="284">
        <v>1</v>
      </c>
      <c r="I341" s="248"/>
      <c r="J341" s="248"/>
      <c r="K341" s="285"/>
      <c r="L341" s="248"/>
      <c r="M341" s="133"/>
      <c r="T341" s="134"/>
      <c r="AT341" s="132" t="s">
        <v>132</v>
      </c>
      <c r="AU341" s="132" t="s">
        <v>77</v>
      </c>
      <c r="AV341" s="13" t="s">
        <v>77</v>
      </c>
      <c r="AW341" s="13" t="s">
        <v>29</v>
      </c>
      <c r="AX341" s="13" t="s">
        <v>67</v>
      </c>
      <c r="AY341" s="132" t="s">
        <v>120</v>
      </c>
    </row>
    <row r="342" spans="2:65" s="14" customFormat="1">
      <c r="B342" s="286"/>
      <c r="C342" s="249"/>
      <c r="D342" s="277" t="s">
        <v>132</v>
      </c>
      <c r="E342" s="287" t="s">
        <v>17</v>
      </c>
      <c r="F342" s="288" t="s">
        <v>134</v>
      </c>
      <c r="G342" s="249"/>
      <c r="H342" s="289">
        <v>2</v>
      </c>
      <c r="I342" s="249"/>
      <c r="J342" s="249"/>
      <c r="K342" s="290"/>
      <c r="L342" s="249"/>
      <c r="M342" s="136"/>
      <c r="T342" s="137"/>
      <c r="AT342" s="135" t="s">
        <v>132</v>
      </c>
      <c r="AU342" s="135" t="s">
        <v>77</v>
      </c>
      <c r="AV342" s="14" t="s">
        <v>128</v>
      </c>
      <c r="AW342" s="14" t="s">
        <v>29</v>
      </c>
      <c r="AX342" s="14" t="s">
        <v>75</v>
      </c>
      <c r="AY342" s="135" t="s">
        <v>120</v>
      </c>
    </row>
    <row r="343" spans="2:65" s="1" customFormat="1" ht="16.5" customHeight="1">
      <c r="B343" s="255"/>
      <c r="C343" s="116" t="s">
        <v>402</v>
      </c>
      <c r="D343" s="116" t="s">
        <v>123</v>
      </c>
      <c r="E343" s="117" t="s">
        <v>403</v>
      </c>
      <c r="F343" s="118" t="s">
        <v>404</v>
      </c>
      <c r="G343" s="119" t="s">
        <v>325</v>
      </c>
      <c r="H343" s="120">
        <v>2</v>
      </c>
      <c r="I343" s="313"/>
      <c r="J343" s="121">
        <f>ROUND(I343*H343,2)</f>
        <v>0</v>
      </c>
      <c r="K343" s="273" t="s">
        <v>127</v>
      </c>
      <c r="L343" s="235"/>
      <c r="M343" s="122" t="s">
        <v>17</v>
      </c>
      <c r="N343" s="123" t="s">
        <v>38</v>
      </c>
      <c r="O343" s="124">
        <v>0.33</v>
      </c>
      <c r="P343" s="124">
        <f>O343*H343</f>
        <v>0.66</v>
      </c>
      <c r="Q343" s="124">
        <v>5.1999999999999995E-4</v>
      </c>
      <c r="R343" s="124">
        <f>Q343*H343</f>
        <v>1.0399999999999999E-3</v>
      </c>
      <c r="S343" s="124">
        <v>0</v>
      </c>
      <c r="T343" s="125">
        <f>S343*H343</f>
        <v>0</v>
      </c>
      <c r="AR343" s="126" t="s">
        <v>234</v>
      </c>
      <c r="AT343" s="126" t="s">
        <v>123</v>
      </c>
      <c r="AU343" s="126" t="s">
        <v>77</v>
      </c>
      <c r="AY343" s="18" t="s">
        <v>120</v>
      </c>
      <c r="BE343" s="127">
        <f>IF(N343="základní",J343,0)</f>
        <v>0</v>
      </c>
      <c r="BF343" s="127">
        <f>IF(N343="snížená",J343,0)</f>
        <v>0</v>
      </c>
      <c r="BG343" s="127">
        <f>IF(N343="zákl. přenesená",J343,0)</f>
        <v>0</v>
      </c>
      <c r="BH343" s="127">
        <f>IF(N343="sníž. přenesená",J343,0)</f>
        <v>0</v>
      </c>
      <c r="BI343" s="127">
        <f>IF(N343="nulová",J343,0)</f>
        <v>0</v>
      </c>
      <c r="BJ343" s="18" t="s">
        <v>75</v>
      </c>
      <c r="BK343" s="127">
        <f>ROUND(I343*H343,2)</f>
        <v>0</v>
      </c>
      <c r="BL343" s="18" t="s">
        <v>234</v>
      </c>
      <c r="BM343" s="126" t="s">
        <v>405</v>
      </c>
    </row>
    <row r="344" spans="2:65" s="1" customFormat="1">
      <c r="B344" s="255"/>
      <c r="C344" s="235"/>
      <c r="D344" s="274" t="s">
        <v>130</v>
      </c>
      <c r="E344" s="235"/>
      <c r="F344" s="275" t="s">
        <v>406</v>
      </c>
      <c r="G344" s="235"/>
      <c r="H344" s="235"/>
      <c r="I344" s="235"/>
      <c r="J344" s="235"/>
      <c r="K344" s="257"/>
      <c r="L344" s="235"/>
      <c r="M344" s="128"/>
      <c r="T344" s="49"/>
      <c r="AT344" s="18" t="s">
        <v>130</v>
      </c>
      <c r="AU344" s="18" t="s">
        <v>77</v>
      </c>
    </row>
    <row r="345" spans="2:65" s="12" customFormat="1">
      <c r="B345" s="276"/>
      <c r="C345" s="247"/>
      <c r="D345" s="277" t="s">
        <v>132</v>
      </c>
      <c r="E345" s="278" t="s">
        <v>17</v>
      </c>
      <c r="F345" s="279" t="s">
        <v>383</v>
      </c>
      <c r="G345" s="247"/>
      <c r="H345" s="278" t="s">
        <v>17</v>
      </c>
      <c r="I345" s="247"/>
      <c r="J345" s="247"/>
      <c r="K345" s="280"/>
      <c r="L345" s="247"/>
      <c r="M345" s="130"/>
      <c r="T345" s="131"/>
      <c r="AT345" s="129" t="s">
        <v>132</v>
      </c>
      <c r="AU345" s="129" t="s">
        <v>77</v>
      </c>
      <c r="AV345" s="12" t="s">
        <v>75</v>
      </c>
      <c r="AW345" s="12" t="s">
        <v>29</v>
      </c>
      <c r="AX345" s="12" t="s">
        <v>67</v>
      </c>
      <c r="AY345" s="129" t="s">
        <v>120</v>
      </c>
    </row>
    <row r="346" spans="2:65" s="13" customFormat="1">
      <c r="B346" s="281"/>
      <c r="C346" s="248"/>
      <c r="D346" s="277" t="s">
        <v>132</v>
      </c>
      <c r="E346" s="282" t="s">
        <v>17</v>
      </c>
      <c r="F346" s="283" t="s">
        <v>75</v>
      </c>
      <c r="G346" s="248"/>
      <c r="H346" s="284">
        <v>1</v>
      </c>
      <c r="I346" s="248"/>
      <c r="J346" s="248"/>
      <c r="K346" s="285"/>
      <c r="L346" s="248"/>
      <c r="M346" s="133"/>
      <c r="T346" s="134"/>
      <c r="AT346" s="132" t="s">
        <v>132</v>
      </c>
      <c r="AU346" s="132" t="s">
        <v>77</v>
      </c>
      <c r="AV346" s="13" t="s">
        <v>77</v>
      </c>
      <c r="AW346" s="13" t="s">
        <v>29</v>
      </c>
      <c r="AX346" s="13" t="s">
        <v>67</v>
      </c>
      <c r="AY346" s="132" t="s">
        <v>120</v>
      </c>
    </row>
    <row r="347" spans="2:65" s="12" customFormat="1">
      <c r="B347" s="276"/>
      <c r="C347" s="247"/>
      <c r="D347" s="277" t="s">
        <v>132</v>
      </c>
      <c r="E347" s="278" t="s">
        <v>17</v>
      </c>
      <c r="F347" s="279" t="s">
        <v>395</v>
      </c>
      <c r="G347" s="247"/>
      <c r="H347" s="278" t="s">
        <v>17</v>
      </c>
      <c r="I347" s="247"/>
      <c r="J347" s="247"/>
      <c r="K347" s="280"/>
      <c r="L347" s="247"/>
      <c r="M347" s="130"/>
      <c r="T347" s="131"/>
      <c r="AT347" s="129" t="s">
        <v>132</v>
      </c>
      <c r="AU347" s="129" t="s">
        <v>77</v>
      </c>
      <c r="AV347" s="12" t="s">
        <v>75</v>
      </c>
      <c r="AW347" s="12" t="s">
        <v>29</v>
      </c>
      <c r="AX347" s="12" t="s">
        <v>67</v>
      </c>
      <c r="AY347" s="129" t="s">
        <v>120</v>
      </c>
    </row>
    <row r="348" spans="2:65" s="13" customFormat="1">
      <c r="B348" s="281"/>
      <c r="C348" s="248"/>
      <c r="D348" s="277" t="s">
        <v>132</v>
      </c>
      <c r="E348" s="282" t="s">
        <v>17</v>
      </c>
      <c r="F348" s="283" t="s">
        <v>75</v>
      </c>
      <c r="G348" s="248"/>
      <c r="H348" s="284">
        <v>1</v>
      </c>
      <c r="I348" s="248"/>
      <c r="J348" s="248"/>
      <c r="K348" s="285"/>
      <c r="L348" s="248"/>
      <c r="M348" s="133"/>
      <c r="T348" s="134"/>
      <c r="AT348" s="132" t="s">
        <v>132</v>
      </c>
      <c r="AU348" s="132" t="s">
        <v>77</v>
      </c>
      <c r="AV348" s="13" t="s">
        <v>77</v>
      </c>
      <c r="AW348" s="13" t="s">
        <v>29</v>
      </c>
      <c r="AX348" s="13" t="s">
        <v>67</v>
      </c>
      <c r="AY348" s="132" t="s">
        <v>120</v>
      </c>
    </row>
    <row r="349" spans="2:65" s="14" customFormat="1">
      <c r="B349" s="286"/>
      <c r="C349" s="249"/>
      <c r="D349" s="277" t="s">
        <v>132</v>
      </c>
      <c r="E349" s="287" t="s">
        <v>17</v>
      </c>
      <c r="F349" s="288" t="s">
        <v>134</v>
      </c>
      <c r="G349" s="249"/>
      <c r="H349" s="289">
        <v>2</v>
      </c>
      <c r="I349" s="249"/>
      <c r="J349" s="249"/>
      <c r="K349" s="290"/>
      <c r="L349" s="249"/>
      <c r="M349" s="136"/>
      <c r="T349" s="137"/>
      <c r="AT349" s="135" t="s">
        <v>132</v>
      </c>
      <c r="AU349" s="135" t="s">
        <v>77</v>
      </c>
      <c r="AV349" s="14" t="s">
        <v>128</v>
      </c>
      <c r="AW349" s="14" t="s">
        <v>29</v>
      </c>
      <c r="AX349" s="14" t="s">
        <v>75</v>
      </c>
      <c r="AY349" s="135" t="s">
        <v>120</v>
      </c>
    </row>
    <row r="350" spans="2:65" s="1" customFormat="1" ht="16.5" customHeight="1">
      <c r="B350" s="255"/>
      <c r="C350" s="116" t="s">
        <v>407</v>
      </c>
      <c r="D350" s="116" t="s">
        <v>123</v>
      </c>
      <c r="E350" s="117" t="s">
        <v>408</v>
      </c>
      <c r="F350" s="118" t="s">
        <v>409</v>
      </c>
      <c r="G350" s="119" t="s">
        <v>325</v>
      </c>
      <c r="H350" s="120">
        <v>2</v>
      </c>
      <c r="I350" s="313"/>
      <c r="J350" s="121">
        <f>ROUND(I350*H350,2)</f>
        <v>0</v>
      </c>
      <c r="K350" s="273" t="s">
        <v>127</v>
      </c>
      <c r="L350" s="235"/>
      <c r="M350" s="122" t="s">
        <v>17</v>
      </c>
      <c r="N350" s="123" t="s">
        <v>38</v>
      </c>
      <c r="O350" s="124">
        <v>0.25</v>
      </c>
      <c r="P350" s="124">
        <f>O350*H350</f>
        <v>0.5</v>
      </c>
      <c r="Q350" s="124">
        <v>8.4999999999999995E-4</v>
      </c>
      <c r="R350" s="124">
        <f>Q350*H350</f>
        <v>1.6999999999999999E-3</v>
      </c>
      <c r="S350" s="124">
        <v>0</v>
      </c>
      <c r="T350" s="125">
        <f>S350*H350</f>
        <v>0</v>
      </c>
      <c r="AR350" s="126" t="s">
        <v>234</v>
      </c>
      <c r="AT350" s="126" t="s">
        <v>123</v>
      </c>
      <c r="AU350" s="126" t="s">
        <v>77</v>
      </c>
      <c r="AY350" s="18" t="s">
        <v>120</v>
      </c>
      <c r="BE350" s="127">
        <f>IF(N350="základní",J350,0)</f>
        <v>0</v>
      </c>
      <c r="BF350" s="127">
        <f>IF(N350="snížená",J350,0)</f>
        <v>0</v>
      </c>
      <c r="BG350" s="127">
        <f>IF(N350="zákl. přenesená",J350,0)</f>
        <v>0</v>
      </c>
      <c r="BH350" s="127">
        <f>IF(N350="sníž. přenesená",J350,0)</f>
        <v>0</v>
      </c>
      <c r="BI350" s="127">
        <f>IF(N350="nulová",J350,0)</f>
        <v>0</v>
      </c>
      <c r="BJ350" s="18" t="s">
        <v>75</v>
      </c>
      <c r="BK350" s="127">
        <f>ROUND(I350*H350,2)</f>
        <v>0</v>
      </c>
      <c r="BL350" s="18" t="s">
        <v>234</v>
      </c>
      <c r="BM350" s="126" t="s">
        <v>410</v>
      </c>
    </row>
    <row r="351" spans="2:65" s="1" customFormat="1">
      <c r="B351" s="255"/>
      <c r="C351" s="235"/>
      <c r="D351" s="274" t="s">
        <v>130</v>
      </c>
      <c r="E351" s="235"/>
      <c r="F351" s="275" t="s">
        <v>411</v>
      </c>
      <c r="G351" s="235"/>
      <c r="H351" s="235"/>
      <c r="I351" s="235"/>
      <c r="J351" s="235"/>
      <c r="K351" s="257"/>
      <c r="L351" s="235"/>
      <c r="M351" s="128"/>
      <c r="T351" s="49"/>
      <c r="AT351" s="18" t="s">
        <v>130</v>
      </c>
      <c r="AU351" s="18" t="s">
        <v>77</v>
      </c>
    </row>
    <row r="352" spans="2:65" s="12" customFormat="1">
      <c r="B352" s="276"/>
      <c r="C352" s="247"/>
      <c r="D352" s="277" t="s">
        <v>132</v>
      </c>
      <c r="E352" s="278" t="s">
        <v>17</v>
      </c>
      <c r="F352" s="279" t="s">
        <v>366</v>
      </c>
      <c r="G352" s="247"/>
      <c r="H352" s="278" t="s">
        <v>17</v>
      </c>
      <c r="I352" s="247"/>
      <c r="J352" s="247"/>
      <c r="K352" s="280"/>
      <c r="L352" s="247"/>
      <c r="M352" s="130"/>
      <c r="T352" s="131"/>
      <c r="AT352" s="129" t="s">
        <v>132</v>
      </c>
      <c r="AU352" s="129" t="s">
        <v>77</v>
      </c>
      <c r="AV352" s="12" t="s">
        <v>75</v>
      </c>
      <c r="AW352" s="12" t="s">
        <v>29</v>
      </c>
      <c r="AX352" s="12" t="s">
        <v>67</v>
      </c>
      <c r="AY352" s="129" t="s">
        <v>120</v>
      </c>
    </row>
    <row r="353" spans="2:65" s="13" customFormat="1">
      <c r="B353" s="281"/>
      <c r="C353" s="248"/>
      <c r="D353" s="277" t="s">
        <v>132</v>
      </c>
      <c r="E353" s="282" t="s">
        <v>17</v>
      </c>
      <c r="F353" s="283" t="s">
        <v>77</v>
      </c>
      <c r="G353" s="248"/>
      <c r="H353" s="284">
        <v>2</v>
      </c>
      <c r="I353" s="248"/>
      <c r="J353" s="248"/>
      <c r="K353" s="285"/>
      <c r="L353" s="248"/>
      <c r="M353" s="133"/>
      <c r="T353" s="134"/>
      <c r="AT353" s="132" t="s">
        <v>132</v>
      </c>
      <c r="AU353" s="132" t="s">
        <v>77</v>
      </c>
      <c r="AV353" s="13" t="s">
        <v>77</v>
      </c>
      <c r="AW353" s="13" t="s">
        <v>29</v>
      </c>
      <c r="AX353" s="13" t="s">
        <v>67</v>
      </c>
      <c r="AY353" s="132" t="s">
        <v>120</v>
      </c>
    </row>
    <row r="354" spans="2:65" s="14" customFormat="1">
      <c r="B354" s="286"/>
      <c r="C354" s="249"/>
      <c r="D354" s="277" t="s">
        <v>132</v>
      </c>
      <c r="E354" s="287" t="s">
        <v>17</v>
      </c>
      <c r="F354" s="288" t="s">
        <v>134</v>
      </c>
      <c r="G354" s="249"/>
      <c r="H354" s="289">
        <v>2</v>
      </c>
      <c r="I354" s="249"/>
      <c r="J354" s="249"/>
      <c r="K354" s="290"/>
      <c r="L354" s="249"/>
      <c r="M354" s="136"/>
      <c r="T354" s="137"/>
      <c r="AT354" s="135" t="s">
        <v>132</v>
      </c>
      <c r="AU354" s="135" t="s">
        <v>77</v>
      </c>
      <c r="AV354" s="14" t="s">
        <v>128</v>
      </c>
      <c r="AW354" s="14" t="s">
        <v>29</v>
      </c>
      <c r="AX354" s="14" t="s">
        <v>75</v>
      </c>
      <c r="AY354" s="135" t="s">
        <v>120</v>
      </c>
    </row>
    <row r="355" spans="2:65" s="1" customFormat="1" ht="16.5" customHeight="1">
      <c r="B355" s="255"/>
      <c r="C355" s="116" t="s">
        <v>412</v>
      </c>
      <c r="D355" s="116" t="s">
        <v>123</v>
      </c>
      <c r="E355" s="117" t="s">
        <v>413</v>
      </c>
      <c r="F355" s="118" t="s">
        <v>414</v>
      </c>
      <c r="G355" s="119" t="s">
        <v>325</v>
      </c>
      <c r="H355" s="120">
        <v>1</v>
      </c>
      <c r="I355" s="313"/>
      <c r="J355" s="121">
        <f>ROUND(I355*H355,2)</f>
        <v>0</v>
      </c>
      <c r="K355" s="273" t="s">
        <v>127</v>
      </c>
      <c r="L355" s="235"/>
      <c r="M355" s="122" t="s">
        <v>17</v>
      </c>
      <c r="N355" s="123" t="s">
        <v>38</v>
      </c>
      <c r="O355" s="124">
        <v>0.23799999999999999</v>
      </c>
      <c r="P355" s="124">
        <f>O355*H355</f>
        <v>0.23799999999999999</v>
      </c>
      <c r="Q355" s="124">
        <v>0</v>
      </c>
      <c r="R355" s="124">
        <f>Q355*H355</f>
        <v>0</v>
      </c>
      <c r="S355" s="124">
        <v>1.4930000000000001E-2</v>
      </c>
      <c r="T355" s="125">
        <f>S355*H355</f>
        <v>1.4930000000000001E-2</v>
      </c>
      <c r="AR355" s="126" t="s">
        <v>234</v>
      </c>
      <c r="AT355" s="126" t="s">
        <v>123</v>
      </c>
      <c r="AU355" s="126" t="s">
        <v>77</v>
      </c>
      <c r="AY355" s="18" t="s">
        <v>120</v>
      </c>
      <c r="BE355" s="127">
        <f>IF(N355="základní",J355,0)</f>
        <v>0</v>
      </c>
      <c r="BF355" s="127">
        <f>IF(N355="snížená",J355,0)</f>
        <v>0</v>
      </c>
      <c r="BG355" s="127">
        <f>IF(N355="zákl. přenesená",J355,0)</f>
        <v>0</v>
      </c>
      <c r="BH355" s="127">
        <f>IF(N355="sníž. přenesená",J355,0)</f>
        <v>0</v>
      </c>
      <c r="BI355" s="127">
        <f>IF(N355="nulová",J355,0)</f>
        <v>0</v>
      </c>
      <c r="BJ355" s="18" t="s">
        <v>75</v>
      </c>
      <c r="BK355" s="127">
        <f>ROUND(I355*H355,2)</f>
        <v>0</v>
      </c>
      <c r="BL355" s="18" t="s">
        <v>234</v>
      </c>
      <c r="BM355" s="126" t="s">
        <v>415</v>
      </c>
    </row>
    <row r="356" spans="2:65" s="1" customFormat="1">
      <c r="B356" s="255"/>
      <c r="C356" s="235"/>
      <c r="D356" s="274" t="s">
        <v>130</v>
      </c>
      <c r="E356" s="235"/>
      <c r="F356" s="275" t="s">
        <v>416</v>
      </c>
      <c r="G356" s="235"/>
      <c r="H356" s="235"/>
      <c r="I356" s="235"/>
      <c r="J356" s="235"/>
      <c r="K356" s="257"/>
      <c r="L356" s="235"/>
      <c r="M356" s="128"/>
      <c r="T356" s="49"/>
      <c r="AT356" s="18" t="s">
        <v>130</v>
      </c>
      <c r="AU356" s="18" t="s">
        <v>77</v>
      </c>
    </row>
    <row r="357" spans="2:65" s="13" customFormat="1">
      <c r="B357" s="281"/>
      <c r="C357" s="248"/>
      <c r="D357" s="277" t="s">
        <v>132</v>
      </c>
      <c r="E357" s="282" t="s">
        <v>17</v>
      </c>
      <c r="F357" s="283" t="s">
        <v>75</v>
      </c>
      <c r="G357" s="248"/>
      <c r="H357" s="284">
        <v>1</v>
      </c>
      <c r="I357" s="248"/>
      <c r="J357" s="248"/>
      <c r="K357" s="285"/>
      <c r="L357" s="248"/>
      <c r="M357" s="133"/>
      <c r="T357" s="134"/>
      <c r="AT357" s="132" t="s">
        <v>132</v>
      </c>
      <c r="AU357" s="132" t="s">
        <v>77</v>
      </c>
      <c r="AV357" s="13" t="s">
        <v>77</v>
      </c>
      <c r="AW357" s="13" t="s">
        <v>29</v>
      </c>
      <c r="AX357" s="13" t="s">
        <v>67</v>
      </c>
      <c r="AY357" s="132" t="s">
        <v>120</v>
      </c>
    </row>
    <row r="358" spans="2:65" s="14" customFormat="1">
      <c r="B358" s="286"/>
      <c r="C358" s="249"/>
      <c r="D358" s="277" t="s">
        <v>132</v>
      </c>
      <c r="E358" s="287" t="s">
        <v>17</v>
      </c>
      <c r="F358" s="288" t="s">
        <v>134</v>
      </c>
      <c r="G358" s="249"/>
      <c r="H358" s="289">
        <v>1</v>
      </c>
      <c r="I358" s="249"/>
      <c r="J358" s="249"/>
      <c r="K358" s="290"/>
      <c r="L358" s="249"/>
      <c r="M358" s="136"/>
      <c r="T358" s="137"/>
      <c r="AT358" s="135" t="s">
        <v>132</v>
      </c>
      <c r="AU358" s="135" t="s">
        <v>77</v>
      </c>
      <c r="AV358" s="14" t="s">
        <v>128</v>
      </c>
      <c r="AW358" s="14" t="s">
        <v>29</v>
      </c>
      <c r="AX358" s="14" t="s">
        <v>75</v>
      </c>
      <c r="AY358" s="135" t="s">
        <v>120</v>
      </c>
    </row>
    <row r="359" spans="2:65" s="1" customFormat="1" ht="16.5" customHeight="1">
      <c r="B359" s="255"/>
      <c r="C359" s="116" t="s">
        <v>417</v>
      </c>
      <c r="D359" s="116" t="s">
        <v>123</v>
      </c>
      <c r="E359" s="117" t="s">
        <v>418</v>
      </c>
      <c r="F359" s="118" t="s">
        <v>419</v>
      </c>
      <c r="G359" s="119" t="s">
        <v>325</v>
      </c>
      <c r="H359" s="120">
        <v>1</v>
      </c>
      <c r="I359" s="313"/>
      <c r="J359" s="121">
        <f>ROUND(I359*H359,2)</f>
        <v>0</v>
      </c>
      <c r="K359" s="273" t="s">
        <v>127</v>
      </c>
      <c r="L359" s="235"/>
      <c r="M359" s="122" t="s">
        <v>17</v>
      </c>
      <c r="N359" s="123" t="s">
        <v>38</v>
      </c>
      <c r="O359" s="124">
        <v>0.50700000000000001</v>
      </c>
      <c r="P359" s="124">
        <f>O359*H359</f>
        <v>0.50700000000000001</v>
      </c>
      <c r="Q359" s="124">
        <v>1.0659999999999999E-2</v>
      </c>
      <c r="R359" s="124">
        <f>Q359*H359</f>
        <v>1.0659999999999999E-2</v>
      </c>
      <c r="S359" s="124">
        <v>0</v>
      </c>
      <c r="T359" s="125">
        <f>S359*H359</f>
        <v>0</v>
      </c>
      <c r="AR359" s="126" t="s">
        <v>234</v>
      </c>
      <c r="AT359" s="126" t="s">
        <v>123</v>
      </c>
      <c r="AU359" s="126" t="s">
        <v>77</v>
      </c>
      <c r="AY359" s="18" t="s">
        <v>120</v>
      </c>
      <c r="BE359" s="127">
        <f>IF(N359="základní",J359,0)</f>
        <v>0</v>
      </c>
      <c r="BF359" s="127">
        <f>IF(N359="snížená",J359,0)</f>
        <v>0</v>
      </c>
      <c r="BG359" s="127">
        <f>IF(N359="zákl. přenesená",J359,0)</f>
        <v>0</v>
      </c>
      <c r="BH359" s="127">
        <f>IF(N359="sníž. přenesená",J359,0)</f>
        <v>0</v>
      </c>
      <c r="BI359" s="127">
        <f>IF(N359="nulová",J359,0)</f>
        <v>0</v>
      </c>
      <c r="BJ359" s="18" t="s">
        <v>75</v>
      </c>
      <c r="BK359" s="127">
        <f>ROUND(I359*H359,2)</f>
        <v>0</v>
      </c>
      <c r="BL359" s="18" t="s">
        <v>234</v>
      </c>
      <c r="BM359" s="126" t="s">
        <v>420</v>
      </c>
    </row>
    <row r="360" spans="2:65" s="1" customFormat="1">
      <c r="B360" s="255"/>
      <c r="C360" s="235"/>
      <c r="D360" s="274" t="s">
        <v>130</v>
      </c>
      <c r="E360" s="235"/>
      <c r="F360" s="275" t="s">
        <v>421</v>
      </c>
      <c r="G360" s="235"/>
      <c r="H360" s="235"/>
      <c r="I360" s="235"/>
      <c r="J360" s="235"/>
      <c r="K360" s="257"/>
      <c r="L360" s="235"/>
      <c r="M360" s="128"/>
      <c r="T360" s="49"/>
      <c r="AT360" s="18" t="s">
        <v>130</v>
      </c>
      <c r="AU360" s="18" t="s">
        <v>77</v>
      </c>
    </row>
    <row r="361" spans="2:65" s="13" customFormat="1">
      <c r="B361" s="281"/>
      <c r="C361" s="248"/>
      <c r="D361" s="277" t="s">
        <v>132</v>
      </c>
      <c r="E361" s="282" t="s">
        <v>17</v>
      </c>
      <c r="F361" s="283" t="s">
        <v>75</v>
      </c>
      <c r="G361" s="248"/>
      <c r="H361" s="284">
        <v>1</v>
      </c>
      <c r="I361" s="248"/>
      <c r="J361" s="248"/>
      <c r="K361" s="285"/>
      <c r="L361" s="248"/>
      <c r="M361" s="133"/>
      <c r="T361" s="134"/>
      <c r="AT361" s="132" t="s">
        <v>132</v>
      </c>
      <c r="AU361" s="132" t="s">
        <v>77</v>
      </c>
      <c r="AV361" s="13" t="s">
        <v>77</v>
      </c>
      <c r="AW361" s="13" t="s">
        <v>29</v>
      </c>
      <c r="AX361" s="13" t="s">
        <v>67</v>
      </c>
      <c r="AY361" s="132" t="s">
        <v>120</v>
      </c>
    </row>
    <row r="362" spans="2:65" s="14" customFormat="1">
      <c r="B362" s="286"/>
      <c r="C362" s="249"/>
      <c r="D362" s="277" t="s">
        <v>132</v>
      </c>
      <c r="E362" s="287" t="s">
        <v>17</v>
      </c>
      <c r="F362" s="288" t="s">
        <v>134</v>
      </c>
      <c r="G362" s="249"/>
      <c r="H362" s="289">
        <v>1</v>
      </c>
      <c r="I362" s="249"/>
      <c r="J362" s="249"/>
      <c r="K362" s="290"/>
      <c r="L362" s="249"/>
      <c r="M362" s="136"/>
      <c r="T362" s="137"/>
      <c r="AT362" s="135" t="s">
        <v>132</v>
      </c>
      <c r="AU362" s="135" t="s">
        <v>77</v>
      </c>
      <c r="AV362" s="14" t="s">
        <v>128</v>
      </c>
      <c r="AW362" s="14" t="s">
        <v>29</v>
      </c>
      <c r="AX362" s="14" t="s">
        <v>75</v>
      </c>
      <c r="AY362" s="135" t="s">
        <v>120</v>
      </c>
    </row>
    <row r="363" spans="2:65" s="1" customFormat="1" ht="16.5" customHeight="1">
      <c r="B363" s="255"/>
      <c r="C363" s="116" t="s">
        <v>422</v>
      </c>
      <c r="D363" s="116" t="s">
        <v>123</v>
      </c>
      <c r="E363" s="117" t="s">
        <v>423</v>
      </c>
      <c r="F363" s="118" t="s">
        <v>424</v>
      </c>
      <c r="G363" s="119" t="s">
        <v>325</v>
      </c>
      <c r="H363" s="120">
        <v>1</v>
      </c>
      <c r="I363" s="313"/>
      <c r="J363" s="121">
        <f>ROUND(I363*H363,2)</f>
        <v>0</v>
      </c>
      <c r="K363" s="273" t="s">
        <v>127</v>
      </c>
      <c r="L363" s="235"/>
      <c r="M363" s="122" t="s">
        <v>17</v>
      </c>
      <c r="N363" s="123" t="s">
        <v>38</v>
      </c>
      <c r="O363" s="124">
        <v>0.22700000000000001</v>
      </c>
      <c r="P363" s="124">
        <f>O363*H363</f>
        <v>0.22700000000000001</v>
      </c>
      <c r="Q363" s="124">
        <v>2.4000000000000001E-4</v>
      </c>
      <c r="R363" s="124">
        <f>Q363*H363</f>
        <v>2.4000000000000001E-4</v>
      </c>
      <c r="S363" s="124">
        <v>0</v>
      </c>
      <c r="T363" s="125">
        <f>S363*H363</f>
        <v>0</v>
      </c>
      <c r="AR363" s="126" t="s">
        <v>234</v>
      </c>
      <c r="AT363" s="126" t="s">
        <v>123</v>
      </c>
      <c r="AU363" s="126" t="s">
        <v>77</v>
      </c>
      <c r="AY363" s="18" t="s">
        <v>120</v>
      </c>
      <c r="BE363" s="127">
        <f>IF(N363="základní",J363,0)</f>
        <v>0</v>
      </c>
      <c r="BF363" s="127">
        <f>IF(N363="snížená",J363,0)</f>
        <v>0</v>
      </c>
      <c r="BG363" s="127">
        <f>IF(N363="zákl. přenesená",J363,0)</f>
        <v>0</v>
      </c>
      <c r="BH363" s="127">
        <f>IF(N363="sníž. přenesená",J363,0)</f>
        <v>0</v>
      </c>
      <c r="BI363" s="127">
        <f>IF(N363="nulová",J363,0)</f>
        <v>0</v>
      </c>
      <c r="BJ363" s="18" t="s">
        <v>75</v>
      </c>
      <c r="BK363" s="127">
        <f>ROUND(I363*H363,2)</f>
        <v>0</v>
      </c>
      <c r="BL363" s="18" t="s">
        <v>234</v>
      </c>
      <c r="BM363" s="126" t="s">
        <v>425</v>
      </c>
    </row>
    <row r="364" spans="2:65" s="1" customFormat="1">
      <c r="B364" s="255"/>
      <c r="C364" s="235"/>
      <c r="D364" s="274" t="s">
        <v>130</v>
      </c>
      <c r="E364" s="235"/>
      <c r="F364" s="275" t="s">
        <v>426</v>
      </c>
      <c r="G364" s="235"/>
      <c r="H364" s="235"/>
      <c r="I364" s="235"/>
      <c r="J364" s="235"/>
      <c r="K364" s="257"/>
      <c r="L364" s="235"/>
      <c r="M364" s="128"/>
      <c r="T364" s="49"/>
      <c r="AT364" s="18" t="s">
        <v>130</v>
      </c>
      <c r="AU364" s="18" t="s">
        <v>77</v>
      </c>
    </row>
    <row r="365" spans="2:65" s="12" customFormat="1">
      <c r="B365" s="276"/>
      <c r="C365" s="247"/>
      <c r="D365" s="277" t="s">
        <v>132</v>
      </c>
      <c r="E365" s="278" t="s">
        <v>17</v>
      </c>
      <c r="F365" s="279" t="s">
        <v>383</v>
      </c>
      <c r="G365" s="247"/>
      <c r="H365" s="278" t="s">
        <v>17</v>
      </c>
      <c r="I365" s="247"/>
      <c r="J365" s="247"/>
      <c r="K365" s="280"/>
      <c r="L365" s="247"/>
      <c r="M365" s="130"/>
      <c r="T365" s="131"/>
      <c r="AT365" s="129" t="s">
        <v>132</v>
      </c>
      <c r="AU365" s="129" t="s">
        <v>77</v>
      </c>
      <c r="AV365" s="12" t="s">
        <v>75</v>
      </c>
      <c r="AW365" s="12" t="s">
        <v>29</v>
      </c>
      <c r="AX365" s="12" t="s">
        <v>67</v>
      </c>
      <c r="AY365" s="129" t="s">
        <v>120</v>
      </c>
    </row>
    <row r="366" spans="2:65" s="13" customFormat="1">
      <c r="B366" s="281"/>
      <c r="C366" s="248"/>
      <c r="D366" s="277" t="s">
        <v>132</v>
      </c>
      <c r="E366" s="282" t="s">
        <v>17</v>
      </c>
      <c r="F366" s="283" t="s">
        <v>75</v>
      </c>
      <c r="G366" s="248"/>
      <c r="H366" s="284">
        <v>1</v>
      </c>
      <c r="I366" s="248"/>
      <c r="J366" s="248"/>
      <c r="K366" s="285"/>
      <c r="L366" s="248"/>
      <c r="M366" s="133"/>
      <c r="T366" s="134"/>
      <c r="AT366" s="132" t="s">
        <v>132</v>
      </c>
      <c r="AU366" s="132" t="s">
        <v>77</v>
      </c>
      <c r="AV366" s="13" t="s">
        <v>77</v>
      </c>
      <c r="AW366" s="13" t="s">
        <v>29</v>
      </c>
      <c r="AX366" s="13" t="s">
        <v>67</v>
      </c>
      <c r="AY366" s="132" t="s">
        <v>120</v>
      </c>
    </row>
    <row r="367" spans="2:65" s="14" customFormat="1">
      <c r="B367" s="286"/>
      <c r="C367" s="249"/>
      <c r="D367" s="277" t="s">
        <v>132</v>
      </c>
      <c r="E367" s="287" t="s">
        <v>17</v>
      </c>
      <c r="F367" s="288" t="s">
        <v>134</v>
      </c>
      <c r="G367" s="249"/>
      <c r="H367" s="289">
        <v>1</v>
      </c>
      <c r="I367" s="249"/>
      <c r="J367" s="249"/>
      <c r="K367" s="290"/>
      <c r="L367" s="249"/>
      <c r="M367" s="136"/>
      <c r="T367" s="137"/>
      <c r="AT367" s="135" t="s">
        <v>132</v>
      </c>
      <c r="AU367" s="135" t="s">
        <v>77</v>
      </c>
      <c r="AV367" s="14" t="s">
        <v>128</v>
      </c>
      <c r="AW367" s="14" t="s">
        <v>29</v>
      </c>
      <c r="AX367" s="14" t="s">
        <v>75</v>
      </c>
      <c r="AY367" s="135" t="s">
        <v>120</v>
      </c>
    </row>
    <row r="368" spans="2:65" s="1" customFormat="1" ht="16.5" customHeight="1">
      <c r="B368" s="255"/>
      <c r="C368" s="116" t="s">
        <v>427</v>
      </c>
      <c r="D368" s="116" t="s">
        <v>123</v>
      </c>
      <c r="E368" s="117" t="s">
        <v>428</v>
      </c>
      <c r="F368" s="118" t="s">
        <v>429</v>
      </c>
      <c r="G368" s="119" t="s">
        <v>325</v>
      </c>
      <c r="H368" s="120">
        <v>1</v>
      </c>
      <c r="I368" s="313"/>
      <c r="J368" s="121">
        <f>ROUND(I368*H368,2)</f>
        <v>0</v>
      </c>
      <c r="K368" s="273" t="s">
        <v>127</v>
      </c>
      <c r="L368" s="235"/>
      <c r="M368" s="122" t="s">
        <v>17</v>
      </c>
      <c r="N368" s="123" t="s">
        <v>38</v>
      </c>
      <c r="O368" s="124">
        <v>0.217</v>
      </c>
      <c r="P368" s="124">
        <f>O368*H368</f>
        <v>0.217</v>
      </c>
      <c r="Q368" s="124">
        <v>0</v>
      </c>
      <c r="R368" s="124">
        <f>Q368*H368</f>
        <v>0</v>
      </c>
      <c r="S368" s="124">
        <v>1.56E-3</v>
      </c>
      <c r="T368" s="125">
        <f>S368*H368</f>
        <v>1.56E-3</v>
      </c>
      <c r="AR368" s="126" t="s">
        <v>234</v>
      </c>
      <c r="AT368" s="126" t="s">
        <v>123</v>
      </c>
      <c r="AU368" s="126" t="s">
        <v>77</v>
      </c>
      <c r="AY368" s="18" t="s">
        <v>120</v>
      </c>
      <c r="BE368" s="127">
        <f>IF(N368="základní",J368,0)</f>
        <v>0</v>
      </c>
      <c r="BF368" s="127">
        <f>IF(N368="snížená",J368,0)</f>
        <v>0</v>
      </c>
      <c r="BG368" s="127">
        <f>IF(N368="zákl. přenesená",J368,0)</f>
        <v>0</v>
      </c>
      <c r="BH368" s="127">
        <f>IF(N368="sníž. přenesená",J368,0)</f>
        <v>0</v>
      </c>
      <c r="BI368" s="127">
        <f>IF(N368="nulová",J368,0)</f>
        <v>0</v>
      </c>
      <c r="BJ368" s="18" t="s">
        <v>75</v>
      </c>
      <c r="BK368" s="127">
        <f>ROUND(I368*H368,2)</f>
        <v>0</v>
      </c>
      <c r="BL368" s="18" t="s">
        <v>234</v>
      </c>
      <c r="BM368" s="126" t="s">
        <v>430</v>
      </c>
    </row>
    <row r="369" spans="2:65" s="1" customFormat="1">
      <c r="B369" s="255"/>
      <c r="C369" s="235"/>
      <c r="D369" s="274" t="s">
        <v>130</v>
      </c>
      <c r="E369" s="235"/>
      <c r="F369" s="275" t="s">
        <v>431</v>
      </c>
      <c r="G369" s="235"/>
      <c r="H369" s="235"/>
      <c r="I369" s="235"/>
      <c r="J369" s="235"/>
      <c r="K369" s="257"/>
      <c r="L369" s="235"/>
      <c r="M369" s="128"/>
      <c r="T369" s="49"/>
      <c r="AT369" s="18" t="s">
        <v>130</v>
      </c>
      <c r="AU369" s="18" t="s">
        <v>77</v>
      </c>
    </row>
    <row r="370" spans="2:65" s="13" customFormat="1">
      <c r="B370" s="281"/>
      <c r="C370" s="248"/>
      <c r="D370" s="277" t="s">
        <v>132</v>
      </c>
      <c r="E370" s="282" t="s">
        <v>17</v>
      </c>
      <c r="F370" s="283" t="s">
        <v>75</v>
      </c>
      <c r="G370" s="248"/>
      <c r="H370" s="284">
        <v>1</v>
      </c>
      <c r="I370" s="248"/>
      <c r="J370" s="248"/>
      <c r="K370" s="285"/>
      <c r="L370" s="248"/>
      <c r="M370" s="133"/>
      <c r="T370" s="134"/>
      <c r="AT370" s="132" t="s">
        <v>132</v>
      </c>
      <c r="AU370" s="132" t="s">
        <v>77</v>
      </c>
      <c r="AV370" s="13" t="s">
        <v>77</v>
      </c>
      <c r="AW370" s="13" t="s">
        <v>29</v>
      </c>
      <c r="AX370" s="13" t="s">
        <v>67</v>
      </c>
      <c r="AY370" s="132" t="s">
        <v>120</v>
      </c>
    </row>
    <row r="371" spans="2:65" s="14" customFormat="1">
      <c r="B371" s="286"/>
      <c r="C371" s="249"/>
      <c r="D371" s="277" t="s">
        <v>132</v>
      </c>
      <c r="E371" s="287" t="s">
        <v>17</v>
      </c>
      <c r="F371" s="288" t="s">
        <v>134</v>
      </c>
      <c r="G371" s="249"/>
      <c r="H371" s="289">
        <v>1</v>
      </c>
      <c r="I371" s="249"/>
      <c r="J371" s="249"/>
      <c r="K371" s="290"/>
      <c r="L371" s="249"/>
      <c r="M371" s="136"/>
      <c r="T371" s="137"/>
      <c r="AT371" s="135" t="s">
        <v>132</v>
      </c>
      <c r="AU371" s="135" t="s">
        <v>77</v>
      </c>
      <c r="AV371" s="14" t="s">
        <v>128</v>
      </c>
      <c r="AW371" s="14" t="s">
        <v>29</v>
      </c>
      <c r="AX371" s="14" t="s">
        <v>75</v>
      </c>
      <c r="AY371" s="135" t="s">
        <v>120</v>
      </c>
    </row>
    <row r="372" spans="2:65" s="1" customFormat="1" ht="16.5" customHeight="1">
      <c r="B372" s="255"/>
      <c r="C372" s="116" t="s">
        <v>432</v>
      </c>
      <c r="D372" s="116" t="s">
        <v>123</v>
      </c>
      <c r="E372" s="117" t="s">
        <v>433</v>
      </c>
      <c r="F372" s="118" t="s">
        <v>434</v>
      </c>
      <c r="G372" s="119" t="s">
        <v>325</v>
      </c>
      <c r="H372" s="120">
        <v>1</v>
      </c>
      <c r="I372" s="313"/>
      <c r="J372" s="121">
        <f>ROUND(I372*H372,2)</f>
        <v>0</v>
      </c>
      <c r="K372" s="273" t="s">
        <v>127</v>
      </c>
      <c r="L372" s="235"/>
      <c r="M372" s="122" t="s">
        <v>17</v>
      </c>
      <c r="N372" s="123" t="s">
        <v>38</v>
      </c>
      <c r="O372" s="124">
        <v>0.2</v>
      </c>
      <c r="P372" s="124">
        <f>O372*H372</f>
        <v>0.2</v>
      </c>
      <c r="Q372" s="124">
        <v>1.72E-3</v>
      </c>
      <c r="R372" s="124">
        <f>Q372*H372</f>
        <v>1.72E-3</v>
      </c>
      <c r="S372" s="124">
        <v>0</v>
      </c>
      <c r="T372" s="125">
        <f>S372*H372</f>
        <v>0</v>
      </c>
      <c r="AR372" s="126" t="s">
        <v>234</v>
      </c>
      <c r="AT372" s="126" t="s">
        <v>123</v>
      </c>
      <c r="AU372" s="126" t="s">
        <v>77</v>
      </c>
      <c r="AY372" s="18" t="s">
        <v>120</v>
      </c>
      <c r="BE372" s="127">
        <f>IF(N372="základní",J372,0)</f>
        <v>0</v>
      </c>
      <c r="BF372" s="127">
        <f>IF(N372="snížená",J372,0)</f>
        <v>0</v>
      </c>
      <c r="BG372" s="127">
        <f>IF(N372="zákl. přenesená",J372,0)</f>
        <v>0</v>
      </c>
      <c r="BH372" s="127">
        <f>IF(N372="sníž. přenesená",J372,0)</f>
        <v>0</v>
      </c>
      <c r="BI372" s="127">
        <f>IF(N372="nulová",J372,0)</f>
        <v>0</v>
      </c>
      <c r="BJ372" s="18" t="s">
        <v>75</v>
      </c>
      <c r="BK372" s="127">
        <f>ROUND(I372*H372,2)</f>
        <v>0</v>
      </c>
      <c r="BL372" s="18" t="s">
        <v>234</v>
      </c>
      <c r="BM372" s="126" t="s">
        <v>435</v>
      </c>
    </row>
    <row r="373" spans="2:65" s="1" customFormat="1">
      <c r="B373" s="255"/>
      <c r="C373" s="235"/>
      <c r="D373" s="274" t="s">
        <v>130</v>
      </c>
      <c r="E373" s="235"/>
      <c r="F373" s="275" t="s">
        <v>436</v>
      </c>
      <c r="G373" s="235"/>
      <c r="H373" s="235"/>
      <c r="I373" s="235"/>
      <c r="J373" s="235"/>
      <c r="K373" s="257"/>
      <c r="L373" s="235"/>
      <c r="M373" s="128"/>
      <c r="T373" s="49"/>
      <c r="AT373" s="18" t="s">
        <v>130</v>
      </c>
      <c r="AU373" s="18" t="s">
        <v>77</v>
      </c>
    </row>
    <row r="374" spans="2:65" s="12" customFormat="1">
      <c r="B374" s="276"/>
      <c r="C374" s="247"/>
      <c r="D374" s="277" t="s">
        <v>132</v>
      </c>
      <c r="E374" s="278" t="s">
        <v>17</v>
      </c>
      <c r="F374" s="279" t="s">
        <v>383</v>
      </c>
      <c r="G374" s="247"/>
      <c r="H374" s="278" t="s">
        <v>17</v>
      </c>
      <c r="I374" s="247"/>
      <c r="J374" s="247"/>
      <c r="K374" s="280"/>
      <c r="L374" s="247"/>
      <c r="M374" s="130"/>
      <c r="T374" s="131"/>
      <c r="AT374" s="129" t="s">
        <v>132</v>
      </c>
      <c r="AU374" s="129" t="s">
        <v>77</v>
      </c>
      <c r="AV374" s="12" t="s">
        <v>75</v>
      </c>
      <c r="AW374" s="12" t="s">
        <v>29</v>
      </c>
      <c r="AX374" s="12" t="s">
        <v>67</v>
      </c>
      <c r="AY374" s="129" t="s">
        <v>120</v>
      </c>
    </row>
    <row r="375" spans="2:65" s="13" customFormat="1">
      <c r="B375" s="281"/>
      <c r="C375" s="248"/>
      <c r="D375" s="277" t="s">
        <v>132</v>
      </c>
      <c r="E375" s="282" t="s">
        <v>17</v>
      </c>
      <c r="F375" s="283" t="s">
        <v>75</v>
      </c>
      <c r="G375" s="248"/>
      <c r="H375" s="284">
        <v>1</v>
      </c>
      <c r="I375" s="248"/>
      <c r="J375" s="248"/>
      <c r="K375" s="285"/>
      <c r="L375" s="248"/>
      <c r="M375" s="133"/>
      <c r="T375" s="134"/>
      <c r="AT375" s="132" t="s">
        <v>132</v>
      </c>
      <c r="AU375" s="132" t="s">
        <v>77</v>
      </c>
      <c r="AV375" s="13" t="s">
        <v>77</v>
      </c>
      <c r="AW375" s="13" t="s">
        <v>29</v>
      </c>
      <c r="AX375" s="13" t="s">
        <v>67</v>
      </c>
      <c r="AY375" s="132" t="s">
        <v>120</v>
      </c>
    </row>
    <row r="376" spans="2:65" s="14" customFormat="1">
      <c r="B376" s="286"/>
      <c r="C376" s="249"/>
      <c r="D376" s="277" t="s">
        <v>132</v>
      </c>
      <c r="E376" s="287" t="s">
        <v>17</v>
      </c>
      <c r="F376" s="288" t="s">
        <v>134</v>
      </c>
      <c r="G376" s="249"/>
      <c r="H376" s="289">
        <v>1</v>
      </c>
      <c r="I376" s="249"/>
      <c r="J376" s="249"/>
      <c r="K376" s="290"/>
      <c r="L376" s="249"/>
      <c r="M376" s="136"/>
      <c r="T376" s="137"/>
      <c r="AT376" s="135" t="s">
        <v>132</v>
      </c>
      <c r="AU376" s="135" t="s">
        <v>77</v>
      </c>
      <c r="AV376" s="14" t="s">
        <v>128</v>
      </c>
      <c r="AW376" s="14" t="s">
        <v>29</v>
      </c>
      <c r="AX376" s="14" t="s">
        <v>75</v>
      </c>
      <c r="AY376" s="135" t="s">
        <v>120</v>
      </c>
    </row>
    <row r="377" spans="2:65" s="1" customFormat="1" ht="16.5" customHeight="1">
      <c r="B377" s="255"/>
      <c r="C377" s="116" t="s">
        <v>437</v>
      </c>
      <c r="D377" s="116" t="s">
        <v>123</v>
      </c>
      <c r="E377" s="117" t="s">
        <v>438</v>
      </c>
      <c r="F377" s="118" t="s">
        <v>439</v>
      </c>
      <c r="G377" s="119" t="s">
        <v>126</v>
      </c>
      <c r="H377" s="120">
        <v>2</v>
      </c>
      <c r="I377" s="313"/>
      <c r="J377" s="121">
        <f>ROUND(I377*H377,2)</f>
        <v>0</v>
      </c>
      <c r="K377" s="273" t="s">
        <v>127</v>
      </c>
      <c r="L377" s="235"/>
      <c r="M377" s="122" t="s">
        <v>17</v>
      </c>
      <c r="N377" s="123" t="s">
        <v>38</v>
      </c>
      <c r="O377" s="124">
        <v>0.3</v>
      </c>
      <c r="P377" s="124">
        <f>O377*H377</f>
        <v>0.6</v>
      </c>
      <c r="Q377" s="124">
        <v>1.6000000000000001E-4</v>
      </c>
      <c r="R377" s="124">
        <f>Q377*H377</f>
        <v>3.2000000000000003E-4</v>
      </c>
      <c r="S377" s="124">
        <v>0</v>
      </c>
      <c r="T377" s="125">
        <f>S377*H377</f>
        <v>0</v>
      </c>
      <c r="AR377" s="126" t="s">
        <v>234</v>
      </c>
      <c r="AT377" s="126" t="s">
        <v>123</v>
      </c>
      <c r="AU377" s="126" t="s">
        <v>77</v>
      </c>
      <c r="AY377" s="18" t="s">
        <v>120</v>
      </c>
      <c r="BE377" s="127">
        <f>IF(N377="základní",J377,0)</f>
        <v>0</v>
      </c>
      <c r="BF377" s="127">
        <f>IF(N377="snížená",J377,0)</f>
        <v>0</v>
      </c>
      <c r="BG377" s="127">
        <f>IF(N377="zákl. přenesená",J377,0)</f>
        <v>0</v>
      </c>
      <c r="BH377" s="127">
        <f>IF(N377="sníž. přenesená",J377,0)</f>
        <v>0</v>
      </c>
      <c r="BI377" s="127">
        <f>IF(N377="nulová",J377,0)</f>
        <v>0</v>
      </c>
      <c r="BJ377" s="18" t="s">
        <v>75</v>
      </c>
      <c r="BK377" s="127">
        <f>ROUND(I377*H377,2)</f>
        <v>0</v>
      </c>
      <c r="BL377" s="18" t="s">
        <v>234</v>
      </c>
      <c r="BM377" s="126" t="s">
        <v>440</v>
      </c>
    </row>
    <row r="378" spans="2:65" s="1" customFormat="1">
      <c r="B378" s="255"/>
      <c r="C378" s="235"/>
      <c r="D378" s="274" t="s">
        <v>130</v>
      </c>
      <c r="E378" s="235"/>
      <c r="F378" s="275" t="s">
        <v>441</v>
      </c>
      <c r="G378" s="235"/>
      <c r="H378" s="235"/>
      <c r="I378" s="235"/>
      <c r="J378" s="235"/>
      <c r="K378" s="257"/>
      <c r="L378" s="235"/>
      <c r="M378" s="128"/>
      <c r="T378" s="49"/>
      <c r="AT378" s="18" t="s">
        <v>130</v>
      </c>
      <c r="AU378" s="18" t="s">
        <v>77</v>
      </c>
    </row>
    <row r="379" spans="2:65" s="12" customFormat="1">
      <c r="B379" s="276"/>
      <c r="C379" s="247"/>
      <c r="D379" s="277" t="s">
        <v>132</v>
      </c>
      <c r="E379" s="278" t="s">
        <v>17</v>
      </c>
      <c r="F379" s="279" t="s">
        <v>389</v>
      </c>
      <c r="G379" s="247"/>
      <c r="H379" s="278" t="s">
        <v>17</v>
      </c>
      <c r="I379" s="247"/>
      <c r="J379" s="247"/>
      <c r="K379" s="280"/>
      <c r="L379" s="247"/>
      <c r="M379" s="130"/>
      <c r="T379" s="131"/>
      <c r="AT379" s="129" t="s">
        <v>132</v>
      </c>
      <c r="AU379" s="129" t="s">
        <v>77</v>
      </c>
      <c r="AV379" s="12" t="s">
        <v>75</v>
      </c>
      <c r="AW379" s="12" t="s">
        <v>29</v>
      </c>
      <c r="AX379" s="12" t="s">
        <v>67</v>
      </c>
      <c r="AY379" s="129" t="s">
        <v>120</v>
      </c>
    </row>
    <row r="380" spans="2:65" s="13" customFormat="1">
      <c r="B380" s="281"/>
      <c r="C380" s="248"/>
      <c r="D380" s="277" t="s">
        <v>132</v>
      </c>
      <c r="E380" s="282" t="s">
        <v>17</v>
      </c>
      <c r="F380" s="283" t="s">
        <v>75</v>
      </c>
      <c r="G380" s="248"/>
      <c r="H380" s="284">
        <v>1</v>
      </c>
      <c r="I380" s="248"/>
      <c r="J380" s="248"/>
      <c r="K380" s="285"/>
      <c r="L380" s="248"/>
      <c r="M380" s="133"/>
      <c r="T380" s="134"/>
      <c r="AT380" s="132" t="s">
        <v>132</v>
      </c>
      <c r="AU380" s="132" t="s">
        <v>77</v>
      </c>
      <c r="AV380" s="13" t="s">
        <v>77</v>
      </c>
      <c r="AW380" s="13" t="s">
        <v>29</v>
      </c>
      <c r="AX380" s="13" t="s">
        <v>67</v>
      </c>
      <c r="AY380" s="132" t="s">
        <v>120</v>
      </c>
    </row>
    <row r="381" spans="2:65" s="12" customFormat="1">
      <c r="B381" s="276"/>
      <c r="C381" s="247"/>
      <c r="D381" s="277" t="s">
        <v>132</v>
      </c>
      <c r="E381" s="278" t="s">
        <v>17</v>
      </c>
      <c r="F381" s="279" t="s">
        <v>383</v>
      </c>
      <c r="G381" s="247"/>
      <c r="H381" s="278" t="s">
        <v>17</v>
      </c>
      <c r="I381" s="247"/>
      <c r="J381" s="247"/>
      <c r="K381" s="280"/>
      <c r="L381" s="247"/>
      <c r="M381" s="130"/>
      <c r="T381" s="131"/>
      <c r="AT381" s="129" t="s">
        <v>132</v>
      </c>
      <c r="AU381" s="129" t="s">
        <v>77</v>
      </c>
      <c r="AV381" s="12" t="s">
        <v>75</v>
      </c>
      <c r="AW381" s="12" t="s">
        <v>29</v>
      </c>
      <c r="AX381" s="12" t="s">
        <v>67</v>
      </c>
      <c r="AY381" s="129" t="s">
        <v>120</v>
      </c>
    </row>
    <row r="382" spans="2:65" s="13" customFormat="1">
      <c r="B382" s="281"/>
      <c r="C382" s="248"/>
      <c r="D382" s="277" t="s">
        <v>132</v>
      </c>
      <c r="E382" s="282" t="s">
        <v>17</v>
      </c>
      <c r="F382" s="283" t="s">
        <v>75</v>
      </c>
      <c r="G382" s="248"/>
      <c r="H382" s="284">
        <v>1</v>
      </c>
      <c r="I382" s="248"/>
      <c r="J382" s="248"/>
      <c r="K382" s="285"/>
      <c r="L382" s="248"/>
      <c r="M382" s="133"/>
      <c r="T382" s="134"/>
      <c r="AT382" s="132" t="s">
        <v>132</v>
      </c>
      <c r="AU382" s="132" t="s">
        <v>77</v>
      </c>
      <c r="AV382" s="13" t="s">
        <v>77</v>
      </c>
      <c r="AW382" s="13" t="s">
        <v>29</v>
      </c>
      <c r="AX382" s="13" t="s">
        <v>67</v>
      </c>
      <c r="AY382" s="132" t="s">
        <v>120</v>
      </c>
    </row>
    <row r="383" spans="2:65" s="14" customFormat="1">
      <c r="B383" s="286"/>
      <c r="C383" s="249"/>
      <c r="D383" s="277" t="s">
        <v>132</v>
      </c>
      <c r="E383" s="287" t="s">
        <v>17</v>
      </c>
      <c r="F383" s="288" t="s">
        <v>134</v>
      </c>
      <c r="G383" s="249"/>
      <c r="H383" s="289">
        <v>2</v>
      </c>
      <c r="I383" s="249"/>
      <c r="J383" s="249"/>
      <c r="K383" s="290"/>
      <c r="L383" s="249"/>
      <c r="M383" s="136"/>
      <c r="T383" s="137"/>
      <c r="AT383" s="135" t="s">
        <v>132</v>
      </c>
      <c r="AU383" s="135" t="s">
        <v>77</v>
      </c>
      <c r="AV383" s="14" t="s">
        <v>128</v>
      </c>
      <c r="AW383" s="14" t="s">
        <v>29</v>
      </c>
      <c r="AX383" s="14" t="s">
        <v>75</v>
      </c>
      <c r="AY383" s="135" t="s">
        <v>120</v>
      </c>
    </row>
    <row r="384" spans="2:65" s="1" customFormat="1" ht="16.5" customHeight="1">
      <c r="B384" s="255"/>
      <c r="C384" s="138" t="s">
        <v>442</v>
      </c>
      <c r="D384" s="138" t="s">
        <v>198</v>
      </c>
      <c r="E384" s="139" t="s">
        <v>443</v>
      </c>
      <c r="F384" s="140" t="s">
        <v>444</v>
      </c>
      <c r="G384" s="141" t="s">
        <v>126</v>
      </c>
      <c r="H384" s="142">
        <v>1</v>
      </c>
      <c r="I384" s="314"/>
      <c r="J384" s="143">
        <f>ROUND(I384*H384,2)</f>
        <v>0</v>
      </c>
      <c r="K384" s="291" t="s">
        <v>127</v>
      </c>
      <c r="L384" s="250"/>
      <c r="M384" s="144" t="s">
        <v>17</v>
      </c>
      <c r="N384" s="145" t="s">
        <v>38</v>
      </c>
      <c r="O384" s="124">
        <v>0</v>
      </c>
      <c r="P384" s="124">
        <f>O384*H384</f>
        <v>0</v>
      </c>
      <c r="Q384" s="124">
        <v>2E-3</v>
      </c>
      <c r="R384" s="124">
        <f>Q384*H384</f>
        <v>2E-3</v>
      </c>
      <c r="S384" s="124">
        <v>0</v>
      </c>
      <c r="T384" s="125">
        <f>S384*H384</f>
        <v>0</v>
      </c>
      <c r="AR384" s="126" t="s">
        <v>343</v>
      </c>
      <c r="AT384" s="126" t="s">
        <v>198</v>
      </c>
      <c r="AU384" s="126" t="s">
        <v>77</v>
      </c>
      <c r="AY384" s="18" t="s">
        <v>120</v>
      </c>
      <c r="BE384" s="127">
        <f>IF(N384="základní",J384,0)</f>
        <v>0</v>
      </c>
      <c r="BF384" s="127">
        <f>IF(N384="snížená",J384,0)</f>
        <v>0</v>
      </c>
      <c r="BG384" s="127">
        <f>IF(N384="zákl. přenesená",J384,0)</f>
        <v>0</v>
      </c>
      <c r="BH384" s="127">
        <f>IF(N384="sníž. přenesená",J384,0)</f>
        <v>0</v>
      </c>
      <c r="BI384" s="127">
        <f>IF(N384="nulová",J384,0)</f>
        <v>0</v>
      </c>
      <c r="BJ384" s="18" t="s">
        <v>75</v>
      </c>
      <c r="BK384" s="127">
        <f>ROUND(I384*H384,2)</f>
        <v>0</v>
      </c>
      <c r="BL384" s="18" t="s">
        <v>234</v>
      </c>
      <c r="BM384" s="126" t="s">
        <v>445</v>
      </c>
    </row>
    <row r="385" spans="2:65" s="12" customFormat="1">
      <c r="B385" s="276"/>
      <c r="C385" s="247"/>
      <c r="D385" s="277" t="s">
        <v>132</v>
      </c>
      <c r="E385" s="278" t="s">
        <v>17</v>
      </c>
      <c r="F385" s="279" t="s">
        <v>383</v>
      </c>
      <c r="G385" s="247"/>
      <c r="H385" s="278" t="s">
        <v>17</v>
      </c>
      <c r="I385" s="247"/>
      <c r="J385" s="247"/>
      <c r="K385" s="280"/>
      <c r="L385" s="247"/>
      <c r="M385" s="130"/>
      <c r="T385" s="131"/>
      <c r="AT385" s="129" t="s">
        <v>132</v>
      </c>
      <c r="AU385" s="129" t="s">
        <v>77</v>
      </c>
      <c r="AV385" s="12" t="s">
        <v>75</v>
      </c>
      <c r="AW385" s="12" t="s">
        <v>29</v>
      </c>
      <c r="AX385" s="12" t="s">
        <v>67</v>
      </c>
      <c r="AY385" s="129" t="s">
        <v>120</v>
      </c>
    </row>
    <row r="386" spans="2:65" s="13" customFormat="1">
      <c r="B386" s="281"/>
      <c r="C386" s="248"/>
      <c r="D386" s="277" t="s">
        <v>132</v>
      </c>
      <c r="E386" s="282" t="s">
        <v>17</v>
      </c>
      <c r="F386" s="283" t="s">
        <v>75</v>
      </c>
      <c r="G386" s="248"/>
      <c r="H386" s="284">
        <v>1</v>
      </c>
      <c r="I386" s="248"/>
      <c r="J386" s="248"/>
      <c r="K386" s="285"/>
      <c r="L386" s="248"/>
      <c r="M386" s="133"/>
      <c r="T386" s="134"/>
      <c r="AT386" s="132" t="s">
        <v>132</v>
      </c>
      <c r="AU386" s="132" t="s">
        <v>77</v>
      </c>
      <c r="AV386" s="13" t="s">
        <v>77</v>
      </c>
      <c r="AW386" s="13" t="s">
        <v>29</v>
      </c>
      <c r="AX386" s="13" t="s">
        <v>67</v>
      </c>
      <c r="AY386" s="132" t="s">
        <v>120</v>
      </c>
    </row>
    <row r="387" spans="2:65" s="14" customFormat="1">
      <c r="B387" s="286"/>
      <c r="C387" s="249"/>
      <c r="D387" s="277" t="s">
        <v>132</v>
      </c>
      <c r="E387" s="287" t="s">
        <v>17</v>
      </c>
      <c r="F387" s="288" t="s">
        <v>134</v>
      </c>
      <c r="G387" s="249"/>
      <c r="H387" s="289">
        <v>1</v>
      </c>
      <c r="I387" s="249"/>
      <c r="J387" s="249"/>
      <c r="K387" s="290"/>
      <c r="L387" s="249"/>
      <c r="M387" s="136"/>
      <c r="T387" s="137"/>
      <c r="AT387" s="135" t="s">
        <v>132</v>
      </c>
      <c r="AU387" s="135" t="s">
        <v>77</v>
      </c>
      <c r="AV387" s="14" t="s">
        <v>128</v>
      </c>
      <c r="AW387" s="14" t="s">
        <v>29</v>
      </c>
      <c r="AX387" s="14" t="s">
        <v>75</v>
      </c>
      <c r="AY387" s="135" t="s">
        <v>120</v>
      </c>
    </row>
    <row r="388" spans="2:65" s="1" customFormat="1" ht="16.5" customHeight="1">
      <c r="B388" s="255"/>
      <c r="C388" s="116" t="s">
        <v>446</v>
      </c>
      <c r="D388" s="116" t="s">
        <v>123</v>
      </c>
      <c r="E388" s="117" t="s">
        <v>447</v>
      </c>
      <c r="F388" s="118" t="s">
        <v>448</v>
      </c>
      <c r="G388" s="119" t="s">
        <v>126</v>
      </c>
      <c r="H388" s="120">
        <v>2</v>
      </c>
      <c r="I388" s="313"/>
      <c r="J388" s="121">
        <f>ROUND(I388*H388,2)</f>
        <v>0</v>
      </c>
      <c r="K388" s="273" t="s">
        <v>127</v>
      </c>
      <c r="L388" s="235"/>
      <c r="M388" s="122" t="s">
        <v>17</v>
      </c>
      <c r="N388" s="123" t="s">
        <v>38</v>
      </c>
      <c r="O388" s="124">
        <v>0.23</v>
      </c>
      <c r="P388" s="124">
        <f>O388*H388</f>
        <v>0.46</v>
      </c>
      <c r="Q388" s="124">
        <v>1.3999999999999999E-4</v>
      </c>
      <c r="R388" s="124">
        <f>Q388*H388</f>
        <v>2.7999999999999998E-4</v>
      </c>
      <c r="S388" s="124">
        <v>0</v>
      </c>
      <c r="T388" s="125">
        <f>S388*H388</f>
        <v>0</v>
      </c>
      <c r="AR388" s="126" t="s">
        <v>234</v>
      </c>
      <c r="AT388" s="126" t="s">
        <v>123</v>
      </c>
      <c r="AU388" s="126" t="s">
        <v>77</v>
      </c>
      <c r="AY388" s="18" t="s">
        <v>120</v>
      </c>
      <c r="BE388" s="127">
        <f>IF(N388="základní",J388,0)</f>
        <v>0</v>
      </c>
      <c r="BF388" s="127">
        <f>IF(N388="snížená",J388,0)</f>
        <v>0</v>
      </c>
      <c r="BG388" s="127">
        <f>IF(N388="zákl. přenesená",J388,0)</f>
        <v>0</v>
      </c>
      <c r="BH388" s="127">
        <f>IF(N388="sníž. přenesená",J388,0)</f>
        <v>0</v>
      </c>
      <c r="BI388" s="127">
        <f>IF(N388="nulová",J388,0)</f>
        <v>0</v>
      </c>
      <c r="BJ388" s="18" t="s">
        <v>75</v>
      </c>
      <c r="BK388" s="127">
        <f>ROUND(I388*H388,2)</f>
        <v>0</v>
      </c>
      <c r="BL388" s="18" t="s">
        <v>234</v>
      </c>
      <c r="BM388" s="126" t="s">
        <v>449</v>
      </c>
    </row>
    <row r="389" spans="2:65" s="1" customFormat="1">
      <c r="B389" s="255"/>
      <c r="C389" s="235"/>
      <c r="D389" s="274" t="s">
        <v>130</v>
      </c>
      <c r="E389" s="235"/>
      <c r="F389" s="275" t="s">
        <v>450</v>
      </c>
      <c r="G389" s="235"/>
      <c r="H389" s="235"/>
      <c r="I389" s="235"/>
      <c r="J389" s="235"/>
      <c r="K389" s="257"/>
      <c r="L389" s="235"/>
      <c r="M389" s="128"/>
      <c r="T389" s="49"/>
      <c r="AT389" s="18" t="s">
        <v>130</v>
      </c>
      <c r="AU389" s="18" t="s">
        <v>77</v>
      </c>
    </row>
    <row r="390" spans="2:65" s="12" customFormat="1">
      <c r="B390" s="276"/>
      <c r="C390" s="247"/>
      <c r="D390" s="277" t="s">
        <v>132</v>
      </c>
      <c r="E390" s="278" t="s">
        <v>17</v>
      </c>
      <c r="F390" s="279" t="s">
        <v>389</v>
      </c>
      <c r="G390" s="247"/>
      <c r="H390" s="278" t="s">
        <v>17</v>
      </c>
      <c r="I390" s="247"/>
      <c r="J390" s="247"/>
      <c r="K390" s="280"/>
      <c r="L390" s="247"/>
      <c r="M390" s="130"/>
      <c r="T390" s="131"/>
      <c r="AT390" s="129" t="s">
        <v>132</v>
      </c>
      <c r="AU390" s="129" t="s">
        <v>77</v>
      </c>
      <c r="AV390" s="12" t="s">
        <v>75</v>
      </c>
      <c r="AW390" s="12" t="s">
        <v>29</v>
      </c>
      <c r="AX390" s="12" t="s">
        <v>67</v>
      </c>
      <c r="AY390" s="129" t="s">
        <v>120</v>
      </c>
    </row>
    <row r="391" spans="2:65" s="13" customFormat="1">
      <c r="B391" s="281"/>
      <c r="C391" s="248"/>
      <c r="D391" s="277" t="s">
        <v>132</v>
      </c>
      <c r="E391" s="282" t="s">
        <v>17</v>
      </c>
      <c r="F391" s="283" t="s">
        <v>75</v>
      </c>
      <c r="G391" s="248"/>
      <c r="H391" s="284">
        <v>1</v>
      </c>
      <c r="I391" s="248"/>
      <c r="J391" s="248"/>
      <c r="K391" s="285"/>
      <c r="L391" s="248"/>
      <c r="M391" s="133"/>
      <c r="T391" s="134"/>
      <c r="AT391" s="132" t="s">
        <v>132</v>
      </c>
      <c r="AU391" s="132" t="s">
        <v>77</v>
      </c>
      <c r="AV391" s="13" t="s">
        <v>77</v>
      </c>
      <c r="AW391" s="13" t="s">
        <v>29</v>
      </c>
      <c r="AX391" s="13" t="s">
        <v>67</v>
      </c>
      <c r="AY391" s="132" t="s">
        <v>120</v>
      </c>
    </row>
    <row r="392" spans="2:65" s="12" customFormat="1">
      <c r="B392" s="276"/>
      <c r="C392" s="247"/>
      <c r="D392" s="277" t="s">
        <v>132</v>
      </c>
      <c r="E392" s="278" t="s">
        <v>17</v>
      </c>
      <c r="F392" s="279" t="s">
        <v>383</v>
      </c>
      <c r="G392" s="247"/>
      <c r="H392" s="278" t="s">
        <v>17</v>
      </c>
      <c r="I392" s="247"/>
      <c r="J392" s="247"/>
      <c r="K392" s="280"/>
      <c r="L392" s="247"/>
      <c r="M392" s="130"/>
      <c r="T392" s="131"/>
      <c r="AT392" s="129" t="s">
        <v>132</v>
      </c>
      <c r="AU392" s="129" t="s">
        <v>77</v>
      </c>
      <c r="AV392" s="12" t="s">
        <v>75</v>
      </c>
      <c r="AW392" s="12" t="s">
        <v>29</v>
      </c>
      <c r="AX392" s="12" t="s">
        <v>67</v>
      </c>
      <c r="AY392" s="129" t="s">
        <v>120</v>
      </c>
    </row>
    <row r="393" spans="2:65" s="13" customFormat="1">
      <c r="B393" s="281"/>
      <c r="C393" s="248"/>
      <c r="D393" s="277" t="s">
        <v>132</v>
      </c>
      <c r="E393" s="282" t="s">
        <v>17</v>
      </c>
      <c r="F393" s="283" t="s">
        <v>75</v>
      </c>
      <c r="G393" s="248"/>
      <c r="H393" s="284">
        <v>1</v>
      </c>
      <c r="I393" s="248"/>
      <c r="J393" s="248"/>
      <c r="K393" s="285"/>
      <c r="L393" s="248"/>
      <c r="M393" s="133"/>
      <c r="T393" s="134"/>
      <c r="AT393" s="132" t="s">
        <v>132</v>
      </c>
      <c r="AU393" s="132" t="s">
        <v>77</v>
      </c>
      <c r="AV393" s="13" t="s">
        <v>77</v>
      </c>
      <c r="AW393" s="13" t="s">
        <v>29</v>
      </c>
      <c r="AX393" s="13" t="s">
        <v>67</v>
      </c>
      <c r="AY393" s="132" t="s">
        <v>120</v>
      </c>
    </row>
    <row r="394" spans="2:65" s="14" customFormat="1">
      <c r="B394" s="286"/>
      <c r="C394" s="249"/>
      <c r="D394" s="277" t="s">
        <v>132</v>
      </c>
      <c r="E394" s="287" t="s">
        <v>17</v>
      </c>
      <c r="F394" s="288" t="s">
        <v>134</v>
      </c>
      <c r="G394" s="249"/>
      <c r="H394" s="289">
        <v>2</v>
      </c>
      <c r="I394" s="249"/>
      <c r="J394" s="249"/>
      <c r="K394" s="290"/>
      <c r="L394" s="249"/>
      <c r="M394" s="136"/>
      <c r="T394" s="137"/>
      <c r="AT394" s="135" t="s">
        <v>132</v>
      </c>
      <c r="AU394" s="135" t="s">
        <v>77</v>
      </c>
      <c r="AV394" s="14" t="s">
        <v>128</v>
      </c>
      <c r="AW394" s="14" t="s">
        <v>29</v>
      </c>
      <c r="AX394" s="14" t="s">
        <v>75</v>
      </c>
      <c r="AY394" s="135" t="s">
        <v>120</v>
      </c>
    </row>
    <row r="395" spans="2:65" s="1" customFormat="1" ht="16.5" customHeight="1">
      <c r="B395" s="255"/>
      <c r="C395" s="116" t="s">
        <v>451</v>
      </c>
      <c r="D395" s="116" t="s">
        <v>123</v>
      </c>
      <c r="E395" s="117" t="s">
        <v>452</v>
      </c>
      <c r="F395" s="118" t="s">
        <v>453</v>
      </c>
      <c r="G395" s="119" t="s">
        <v>126</v>
      </c>
      <c r="H395" s="120">
        <v>1</v>
      </c>
      <c r="I395" s="313"/>
      <c r="J395" s="121">
        <f>ROUND(I395*H395,2)</f>
        <v>0</v>
      </c>
      <c r="K395" s="273" t="s">
        <v>127</v>
      </c>
      <c r="L395" s="235"/>
      <c r="M395" s="122" t="s">
        <v>17</v>
      </c>
      <c r="N395" s="123" t="s">
        <v>38</v>
      </c>
      <c r="O395" s="124">
        <v>3.7999999999999999E-2</v>
      </c>
      <c r="P395" s="124">
        <f>O395*H395</f>
        <v>3.7999999999999999E-2</v>
      </c>
      <c r="Q395" s="124">
        <v>0</v>
      </c>
      <c r="R395" s="124">
        <f>Q395*H395</f>
        <v>0</v>
      </c>
      <c r="S395" s="124">
        <v>8.4999999999999995E-4</v>
      </c>
      <c r="T395" s="125">
        <f>S395*H395</f>
        <v>8.4999999999999995E-4</v>
      </c>
      <c r="AR395" s="126" t="s">
        <v>234</v>
      </c>
      <c r="AT395" s="126" t="s">
        <v>123</v>
      </c>
      <c r="AU395" s="126" t="s">
        <v>77</v>
      </c>
      <c r="AY395" s="18" t="s">
        <v>120</v>
      </c>
      <c r="BE395" s="127">
        <f>IF(N395="základní",J395,0)</f>
        <v>0</v>
      </c>
      <c r="BF395" s="127">
        <f>IF(N395="snížená",J395,0)</f>
        <v>0</v>
      </c>
      <c r="BG395" s="127">
        <f>IF(N395="zákl. přenesená",J395,0)</f>
        <v>0</v>
      </c>
      <c r="BH395" s="127">
        <f>IF(N395="sníž. přenesená",J395,0)</f>
        <v>0</v>
      </c>
      <c r="BI395" s="127">
        <f>IF(N395="nulová",J395,0)</f>
        <v>0</v>
      </c>
      <c r="BJ395" s="18" t="s">
        <v>75</v>
      </c>
      <c r="BK395" s="127">
        <f>ROUND(I395*H395,2)</f>
        <v>0</v>
      </c>
      <c r="BL395" s="18" t="s">
        <v>234</v>
      </c>
      <c r="BM395" s="126" t="s">
        <v>454</v>
      </c>
    </row>
    <row r="396" spans="2:65" s="1" customFormat="1">
      <c r="B396" s="255"/>
      <c r="C396" s="235"/>
      <c r="D396" s="274" t="s">
        <v>130</v>
      </c>
      <c r="E396" s="235"/>
      <c r="F396" s="275" t="s">
        <v>455</v>
      </c>
      <c r="G396" s="235"/>
      <c r="H396" s="235"/>
      <c r="I396" s="235"/>
      <c r="J396" s="235"/>
      <c r="K396" s="257"/>
      <c r="L396" s="235"/>
      <c r="M396" s="128"/>
      <c r="T396" s="49"/>
      <c r="AT396" s="18" t="s">
        <v>130</v>
      </c>
      <c r="AU396" s="18" t="s">
        <v>77</v>
      </c>
    </row>
    <row r="397" spans="2:65" s="13" customFormat="1">
      <c r="B397" s="281"/>
      <c r="C397" s="248"/>
      <c r="D397" s="277" t="s">
        <v>132</v>
      </c>
      <c r="E397" s="282" t="s">
        <v>17</v>
      </c>
      <c r="F397" s="283" t="s">
        <v>75</v>
      </c>
      <c r="G397" s="248"/>
      <c r="H397" s="284">
        <v>1</v>
      </c>
      <c r="I397" s="248"/>
      <c r="J397" s="248"/>
      <c r="K397" s="285"/>
      <c r="L397" s="248"/>
      <c r="M397" s="133"/>
      <c r="T397" s="134"/>
      <c r="AT397" s="132" t="s">
        <v>132</v>
      </c>
      <c r="AU397" s="132" t="s">
        <v>77</v>
      </c>
      <c r="AV397" s="13" t="s">
        <v>77</v>
      </c>
      <c r="AW397" s="13" t="s">
        <v>29</v>
      </c>
      <c r="AX397" s="13" t="s">
        <v>67</v>
      </c>
      <c r="AY397" s="132" t="s">
        <v>120</v>
      </c>
    </row>
    <row r="398" spans="2:65" s="14" customFormat="1">
      <c r="B398" s="286"/>
      <c r="C398" s="249"/>
      <c r="D398" s="277" t="s">
        <v>132</v>
      </c>
      <c r="E398" s="287" t="s">
        <v>17</v>
      </c>
      <c r="F398" s="288" t="s">
        <v>134</v>
      </c>
      <c r="G398" s="249"/>
      <c r="H398" s="289">
        <v>1</v>
      </c>
      <c r="I398" s="249"/>
      <c r="J398" s="249"/>
      <c r="K398" s="290"/>
      <c r="L398" s="249"/>
      <c r="M398" s="136"/>
      <c r="T398" s="137"/>
      <c r="AT398" s="135" t="s">
        <v>132</v>
      </c>
      <c r="AU398" s="135" t="s">
        <v>77</v>
      </c>
      <c r="AV398" s="14" t="s">
        <v>128</v>
      </c>
      <c r="AW398" s="14" t="s">
        <v>29</v>
      </c>
      <c r="AX398" s="14" t="s">
        <v>75</v>
      </c>
      <c r="AY398" s="135" t="s">
        <v>120</v>
      </c>
    </row>
    <row r="399" spans="2:65" s="1" customFormat="1" ht="16.5" customHeight="1">
      <c r="B399" s="255"/>
      <c r="C399" s="116" t="s">
        <v>456</v>
      </c>
      <c r="D399" s="116" t="s">
        <v>123</v>
      </c>
      <c r="E399" s="117" t="s">
        <v>457</v>
      </c>
      <c r="F399" s="118" t="s">
        <v>458</v>
      </c>
      <c r="G399" s="119" t="s">
        <v>126</v>
      </c>
      <c r="H399" s="120">
        <v>2</v>
      </c>
      <c r="I399" s="313"/>
      <c r="J399" s="121">
        <f>ROUND(I399*H399,2)</f>
        <v>0</v>
      </c>
      <c r="K399" s="273" t="s">
        <v>127</v>
      </c>
      <c r="L399" s="235"/>
      <c r="M399" s="122" t="s">
        <v>17</v>
      </c>
      <c r="N399" s="123" t="s">
        <v>38</v>
      </c>
      <c r="O399" s="124">
        <v>0.113</v>
      </c>
      <c r="P399" s="124">
        <f>O399*H399</f>
        <v>0.22600000000000001</v>
      </c>
      <c r="Q399" s="124">
        <v>2.4000000000000001E-4</v>
      </c>
      <c r="R399" s="124">
        <f>Q399*H399</f>
        <v>4.8000000000000001E-4</v>
      </c>
      <c r="S399" s="124">
        <v>0</v>
      </c>
      <c r="T399" s="125">
        <f>S399*H399</f>
        <v>0</v>
      </c>
      <c r="AR399" s="126" t="s">
        <v>234</v>
      </c>
      <c r="AT399" s="126" t="s">
        <v>123</v>
      </c>
      <c r="AU399" s="126" t="s">
        <v>77</v>
      </c>
      <c r="AY399" s="18" t="s">
        <v>120</v>
      </c>
      <c r="BE399" s="127">
        <f>IF(N399="základní",J399,0)</f>
        <v>0</v>
      </c>
      <c r="BF399" s="127">
        <f>IF(N399="snížená",J399,0)</f>
        <v>0</v>
      </c>
      <c r="BG399" s="127">
        <f>IF(N399="zákl. přenesená",J399,0)</f>
        <v>0</v>
      </c>
      <c r="BH399" s="127">
        <f>IF(N399="sníž. přenesená",J399,0)</f>
        <v>0</v>
      </c>
      <c r="BI399" s="127">
        <f>IF(N399="nulová",J399,0)</f>
        <v>0</v>
      </c>
      <c r="BJ399" s="18" t="s">
        <v>75</v>
      </c>
      <c r="BK399" s="127">
        <f>ROUND(I399*H399,2)</f>
        <v>0</v>
      </c>
      <c r="BL399" s="18" t="s">
        <v>234</v>
      </c>
      <c r="BM399" s="126" t="s">
        <v>459</v>
      </c>
    </row>
    <row r="400" spans="2:65" s="1" customFormat="1">
      <c r="B400" s="255"/>
      <c r="C400" s="235"/>
      <c r="D400" s="274" t="s">
        <v>130</v>
      </c>
      <c r="E400" s="235"/>
      <c r="F400" s="275" t="s">
        <v>460</v>
      </c>
      <c r="G400" s="235"/>
      <c r="H400" s="235"/>
      <c r="I400" s="235"/>
      <c r="J400" s="235"/>
      <c r="K400" s="257"/>
      <c r="L400" s="235"/>
      <c r="M400" s="128"/>
      <c r="T400" s="49"/>
      <c r="AT400" s="18" t="s">
        <v>130</v>
      </c>
      <c r="AU400" s="18" t="s">
        <v>77</v>
      </c>
    </row>
    <row r="401" spans="2:65" s="12" customFormat="1">
      <c r="B401" s="276"/>
      <c r="C401" s="247"/>
      <c r="D401" s="277" t="s">
        <v>132</v>
      </c>
      <c r="E401" s="278" t="s">
        <v>17</v>
      </c>
      <c r="F401" s="279" t="s">
        <v>389</v>
      </c>
      <c r="G401" s="247"/>
      <c r="H401" s="278" t="s">
        <v>17</v>
      </c>
      <c r="I401" s="247"/>
      <c r="J401" s="247"/>
      <c r="K401" s="280"/>
      <c r="L401" s="247"/>
      <c r="M401" s="130"/>
      <c r="T401" s="131"/>
      <c r="AT401" s="129" t="s">
        <v>132</v>
      </c>
      <c r="AU401" s="129" t="s">
        <v>77</v>
      </c>
      <c r="AV401" s="12" t="s">
        <v>75</v>
      </c>
      <c r="AW401" s="12" t="s">
        <v>29</v>
      </c>
      <c r="AX401" s="12" t="s">
        <v>67</v>
      </c>
      <c r="AY401" s="129" t="s">
        <v>120</v>
      </c>
    </row>
    <row r="402" spans="2:65" s="13" customFormat="1">
      <c r="B402" s="281"/>
      <c r="C402" s="248"/>
      <c r="D402" s="277" t="s">
        <v>132</v>
      </c>
      <c r="E402" s="282" t="s">
        <v>17</v>
      </c>
      <c r="F402" s="283" t="s">
        <v>75</v>
      </c>
      <c r="G402" s="248"/>
      <c r="H402" s="284">
        <v>1</v>
      </c>
      <c r="I402" s="248"/>
      <c r="J402" s="248"/>
      <c r="K402" s="285"/>
      <c r="L402" s="248"/>
      <c r="M402" s="133"/>
      <c r="T402" s="134"/>
      <c r="AT402" s="132" t="s">
        <v>132</v>
      </c>
      <c r="AU402" s="132" t="s">
        <v>77</v>
      </c>
      <c r="AV402" s="13" t="s">
        <v>77</v>
      </c>
      <c r="AW402" s="13" t="s">
        <v>29</v>
      </c>
      <c r="AX402" s="13" t="s">
        <v>67</v>
      </c>
      <c r="AY402" s="132" t="s">
        <v>120</v>
      </c>
    </row>
    <row r="403" spans="2:65" s="12" customFormat="1">
      <c r="B403" s="276"/>
      <c r="C403" s="247"/>
      <c r="D403" s="277" t="s">
        <v>132</v>
      </c>
      <c r="E403" s="278" t="s">
        <v>17</v>
      </c>
      <c r="F403" s="279" t="s">
        <v>383</v>
      </c>
      <c r="G403" s="247"/>
      <c r="H403" s="278" t="s">
        <v>17</v>
      </c>
      <c r="I403" s="247"/>
      <c r="J403" s="247"/>
      <c r="K403" s="280"/>
      <c r="L403" s="247"/>
      <c r="M403" s="130"/>
      <c r="T403" s="131"/>
      <c r="AT403" s="129" t="s">
        <v>132</v>
      </c>
      <c r="AU403" s="129" t="s">
        <v>77</v>
      </c>
      <c r="AV403" s="12" t="s">
        <v>75</v>
      </c>
      <c r="AW403" s="12" t="s">
        <v>29</v>
      </c>
      <c r="AX403" s="12" t="s">
        <v>67</v>
      </c>
      <c r="AY403" s="129" t="s">
        <v>120</v>
      </c>
    </row>
    <row r="404" spans="2:65" s="13" customFormat="1">
      <c r="B404" s="281"/>
      <c r="C404" s="248"/>
      <c r="D404" s="277" t="s">
        <v>132</v>
      </c>
      <c r="E404" s="282" t="s">
        <v>17</v>
      </c>
      <c r="F404" s="283" t="s">
        <v>75</v>
      </c>
      <c r="G404" s="248"/>
      <c r="H404" s="284">
        <v>1</v>
      </c>
      <c r="I404" s="248"/>
      <c r="J404" s="248"/>
      <c r="K404" s="285"/>
      <c r="L404" s="248"/>
      <c r="M404" s="133"/>
      <c r="T404" s="134"/>
      <c r="AT404" s="132" t="s">
        <v>132</v>
      </c>
      <c r="AU404" s="132" t="s">
        <v>77</v>
      </c>
      <c r="AV404" s="13" t="s">
        <v>77</v>
      </c>
      <c r="AW404" s="13" t="s">
        <v>29</v>
      </c>
      <c r="AX404" s="13" t="s">
        <v>67</v>
      </c>
      <c r="AY404" s="132" t="s">
        <v>120</v>
      </c>
    </row>
    <row r="405" spans="2:65" s="14" customFormat="1">
      <c r="B405" s="286"/>
      <c r="C405" s="249"/>
      <c r="D405" s="277" t="s">
        <v>132</v>
      </c>
      <c r="E405" s="287" t="s">
        <v>17</v>
      </c>
      <c r="F405" s="288" t="s">
        <v>134</v>
      </c>
      <c r="G405" s="249"/>
      <c r="H405" s="289">
        <v>2</v>
      </c>
      <c r="I405" s="249"/>
      <c r="J405" s="249"/>
      <c r="K405" s="290"/>
      <c r="L405" s="249"/>
      <c r="M405" s="136"/>
      <c r="T405" s="137"/>
      <c r="AT405" s="135" t="s">
        <v>132</v>
      </c>
      <c r="AU405" s="135" t="s">
        <v>77</v>
      </c>
      <c r="AV405" s="14" t="s">
        <v>128</v>
      </c>
      <c r="AW405" s="14" t="s">
        <v>29</v>
      </c>
      <c r="AX405" s="14" t="s">
        <v>75</v>
      </c>
      <c r="AY405" s="135" t="s">
        <v>120</v>
      </c>
    </row>
    <row r="406" spans="2:65" s="1" customFormat="1" ht="24.2" customHeight="1">
      <c r="B406" s="255"/>
      <c r="C406" s="116" t="s">
        <v>461</v>
      </c>
      <c r="D406" s="116" t="s">
        <v>123</v>
      </c>
      <c r="E406" s="117" t="s">
        <v>462</v>
      </c>
      <c r="F406" s="118" t="s">
        <v>463</v>
      </c>
      <c r="G406" s="119" t="s">
        <v>351</v>
      </c>
      <c r="H406" s="120">
        <v>362.97399999999999</v>
      </c>
      <c r="I406" s="313"/>
      <c r="J406" s="121">
        <f>ROUND(I406*H406,2)</f>
        <v>0</v>
      </c>
      <c r="K406" s="273" t="s">
        <v>127</v>
      </c>
      <c r="L406" s="235"/>
      <c r="M406" s="122" t="s">
        <v>17</v>
      </c>
      <c r="N406" s="123" t="s">
        <v>38</v>
      </c>
      <c r="O406" s="124">
        <v>0</v>
      </c>
      <c r="P406" s="124">
        <f>O406*H406</f>
        <v>0</v>
      </c>
      <c r="Q406" s="124">
        <v>0</v>
      </c>
      <c r="R406" s="124">
        <f>Q406*H406</f>
        <v>0</v>
      </c>
      <c r="S406" s="124">
        <v>0</v>
      </c>
      <c r="T406" s="125">
        <f>S406*H406</f>
        <v>0</v>
      </c>
      <c r="AR406" s="126" t="s">
        <v>234</v>
      </c>
      <c r="AT406" s="126" t="s">
        <v>123</v>
      </c>
      <c r="AU406" s="126" t="s">
        <v>77</v>
      </c>
      <c r="AY406" s="18" t="s">
        <v>120</v>
      </c>
      <c r="BE406" s="127">
        <f>IF(N406="základní",J406,0)</f>
        <v>0</v>
      </c>
      <c r="BF406" s="127">
        <f>IF(N406="snížená",J406,0)</f>
        <v>0</v>
      </c>
      <c r="BG406" s="127">
        <f>IF(N406="zákl. přenesená",J406,0)</f>
        <v>0</v>
      </c>
      <c r="BH406" s="127">
        <f>IF(N406="sníž. přenesená",J406,0)</f>
        <v>0</v>
      </c>
      <c r="BI406" s="127">
        <f>IF(N406="nulová",J406,0)</f>
        <v>0</v>
      </c>
      <c r="BJ406" s="18" t="s">
        <v>75</v>
      </c>
      <c r="BK406" s="127">
        <f>ROUND(I406*H406,2)</f>
        <v>0</v>
      </c>
      <c r="BL406" s="18" t="s">
        <v>234</v>
      </c>
      <c r="BM406" s="126" t="s">
        <v>464</v>
      </c>
    </row>
    <row r="407" spans="2:65" s="1" customFormat="1">
      <c r="B407" s="255"/>
      <c r="C407" s="235"/>
      <c r="D407" s="274" t="s">
        <v>130</v>
      </c>
      <c r="E407" s="235"/>
      <c r="F407" s="275" t="s">
        <v>465</v>
      </c>
      <c r="G407" s="235"/>
      <c r="H407" s="235"/>
      <c r="I407" s="235"/>
      <c r="J407" s="235"/>
      <c r="K407" s="257"/>
      <c r="L407" s="235"/>
      <c r="M407" s="128"/>
      <c r="T407" s="49"/>
      <c r="AT407" s="18" t="s">
        <v>130</v>
      </c>
      <c r="AU407" s="18" t="s">
        <v>77</v>
      </c>
    </row>
    <row r="408" spans="2:65" s="11" customFormat="1" ht="22.9" customHeight="1">
      <c r="B408" s="266"/>
      <c r="C408" s="234"/>
      <c r="D408" s="267" t="s">
        <v>66</v>
      </c>
      <c r="E408" s="271" t="s">
        <v>466</v>
      </c>
      <c r="F408" s="271" t="s">
        <v>467</v>
      </c>
      <c r="G408" s="234"/>
      <c r="H408" s="234"/>
      <c r="I408" s="234"/>
      <c r="J408" s="272">
        <f>BK408</f>
        <v>0</v>
      </c>
      <c r="K408" s="270"/>
      <c r="L408" s="234"/>
      <c r="M408" s="111"/>
      <c r="P408" s="112">
        <f>SUM(P409:P425)</f>
        <v>3.1</v>
      </c>
      <c r="R408" s="112">
        <f>SUM(R409:R425)</f>
        <v>9.8500000000000011E-3</v>
      </c>
      <c r="T408" s="113">
        <f>SUM(T409:T425)</f>
        <v>0</v>
      </c>
      <c r="AR408" s="110" t="s">
        <v>77</v>
      </c>
      <c r="AT408" s="114" t="s">
        <v>66</v>
      </c>
      <c r="AU408" s="114" t="s">
        <v>75</v>
      </c>
      <c r="AY408" s="110" t="s">
        <v>120</v>
      </c>
      <c r="BK408" s="115">
        <f>SUM(BK409:BK425)</f>
        <v>0</v>
      </c>
    </row>
    <row r="409" spans="2:65" s="1" customFormat="1" ht="24.2" customHeight="1">
      <c r="B409" s="255"/>
      <c r="C409" s="116" t="s">
        <v>468</v>
      </c>
      <c r="D409" s="116" t="s">
        <v>123</v>
      </c>
      <c r="E409" s="117" t="s">
        <v>469</v>
      </c>
      <c r="F409" s="118" t="s">
        <v>470</v>
      </c>
      <c r="G409" s="119" t="s">
        <v>325</v>
      </c>
      <c r="H409" s="120">
        <v>1</v>
      </c>
      <c r="I409" s="313"/>
      <c r="J409" s="121">
        <f>ROUND(I409*H409,2)</f>
        <v>0</v>
      </c>
      <c r="K409" s="273" t="s">
        <v>127</v>
      </c>
      <c r="L409" s="235"/>
      <c r="M409" s="122" t="s">
        <v>17</v>
      </c>
      <c r="N409" s="123" t="s">
        <v>38</v>
      </c>
      <c r="O409" s="124">
        <v>2.5</v>
      </c>
      <c r="P409" s="124">
        <f>O409*H409</f>
        <v>2.5</v>
      </c>
      <c r="Q409" s="124">
        <v>9.1999999999999998E-3</v>
      </c>
      <c r="R409" s="124">
        <f>Q409*H409</f>
        <v>9.1999999999999998E-3</v>
      </c>
      <c r="S409" s="124">
        <v>0</v>
      </c>
      <c r="T409" s="125">
        <f>S409*H409</f>
        <v>0</v>
      </c>
      <c r="AR409" s="126" t="s">
        <v>234</v>
      </c>
      <c r="AT409" s="126" t="s">
        <v>123</v>
      </c>
      <c r="AU409" s="126" t="s">
        <v>77</v>
      </c>
      <c r="AY409" s="18" t="s">
        <v>120</v>
      </c>
      <c r="BE409" s="127">
        <f>IF(N409="základní",J409,0)</f>
        <v>0</v>
      </c>
      <c r="BF409" s="127">
        <f>IF(N409="snížená",J409,0)</f>
        <v>0</v>
      </c>
      <c r="BG409" s="127">
        <f>IF(N409="zákl. přenesená",J409,0)</f>
        <v>0</v>
      </c>
      <c r="BH409" s="127">
        <f>IF(N409="sníž. přenesená",J409,0)</f>
        <v>0</v>
      </c>
      <c r="BI409" s="127">
        <f>IF(N409="nulová",J409,0)</f>
        <v>0</v>
      </c>
      <c r="BJ409" s="18" t="s">
        <v>75</v>
      </c>
      <c r="BK409" s="127">
        <f>ROUND(I409*H409,2)</f>
        <v>0</v>
      </c>
      <c r="BL409" s="18" t="s">
        <v>234</v>
      </c>
      <c r="BM409" s="126" t="s">
        <v>471</v>
      </c>
    </row>
    <row r="410" spans="2:65" s="1" customFormat="1">
      <c r="B410" s="255"/>
      <c r="C410" s="235"/>
      <c r="D410" s="274" t="s">
        <v>130</v>
      </c>
      <c r="E410" s="235"/>
      <c r="F410" s="275" t="s">
        <v>472</v>
      </c>
      <c r="G410" s="235"/>
      <c r="H410" s="235"/>
      <c r="I410" s="235"/>
      <c r="J410" s="235"/>
      <c r="K410" s="257"/>
      <c r="L410" s="235"/>
      <c r="M410" s="128"/>
      <c r="T410" s="49"/>
      <c r="AT410" s="18" t="s">
        <v>130</v>
      </c>
      <c r="AU410" s="18" t="s">
        <v>77</v>
      </c>
    </row>
    <row r="411" spans="2:65" s="12" customFormat="1">
      <c r="B411" s="276"/>
      <c r="C411" s="247"/>
      <c r="D411" s="277" t="s">
        <v>132</v>
      </c>
      <c r="E411" s="278" t="s">
        <v>17</v>
      </c>
      <c r="F411" s="279" t="s">
        <v>366</v>
      </c>
      <c r="G411" s="247"/>
      <c r="H411" s="278" t="s">
        <v>17</v>
      </c>
      <c r="I411" s="247"/>
      <c r="J411" s="247"/>
      <c r="K411" s="280"/>
      <c r="L411" s="247"/>
      <c r="M411" s="130"/>
      <c r="T411" s="131"/>
      <c r="AT411" s="129" t="s">
        <v>132</v>
      </c>
      <c r="AU411" s="129" t="s">
        <v>77</v>
      </c>
      <c r="AV411" s="12" t="s">
        <v>75</v>
      </c>
      <c r="AW411" s="12" t="s">
        <v>29</v>
      </c>
      <c r="AX411" s="12" t="s">
        <v>67</v>
      </c>
      <c r="AY411" s="129" t="s">
        <v>120</v>
      </c>
    </row>
    <row r="412" spans="2:65" s="13" customFormat="1">
      <c r="B412" s="281"/>
      <c r="C412" s="248"/>
      <c r="D412" s="277" t="s">
        <v>132</v>
      </c>
      <c r="E412" s="282" t="s">
        <v>17</v>
      </c>
      <c r="F412" s="283" t="s">
        <v>75</v>
      </c>
      <c r="G412" s="248"/>
      <c r="H412" s="284">
        <v>1</v>
      </c>
      <c r="I412" s="248"/>
      <c r="J412" s="248"/>
      <c r="K412" s="285"/>
      <c r="L412" s="248"/>
      <c r="M412" s="133"/>
      <c r="T412" s="134"/>
      <c r="AT412" s="132" t="s">
        <v>132</v>
      </c>
      <c r="AU412" s="132" t="s">
        <v>77</v>
      </c>
      <c r="AV412" s="13" t="s">
        <v>77</v>
      </c>
      <c r="AW412" s="13" t="s">
        <v>29</v>
      </c>
      <c r="AX412" s="13" t="s">
        <v>67</v>
      </c>
      <c r="AY412" s="132" t="s">
        <v>120</v>
      </c>
    </row>
    <row r="413" spans="2:65" s="14" customFormat="1">
      <c r="B413" s="286"/>
      <c r="C413" s="249"/>
      <c r="D413" s="277" t="s">
        <v>132</v>
      </c>
      <c r="E413" s="287" t="s">
        <v>17</v>
      </c>
      <c r="F413" s="288" t="s">
        <v>134</v>
      </c>
      <c r="G413" s="249"/>
      <c r="H413" s="289">
        <v>1</v>
      </c>
      <c r="I413" s="249"/>
      <c r="J413" s="249"/>
      <c r="K413" s="290"/>
      <c r="L413" s="249"/>
      <c r="M413" s="136"/>
      <c r="T413" s="137"/>
      <c r="AT413" s="135" t="s">
        <v>132</v>
      </c>
      <c r="AU413" s="135" t="s">
        <v>77</v>
      </c>
      <c r="AV413" s="14" t="s">
        <v>128</v>
      </c>
      <c r="AW413" s="14" t="s">
        <v>29</v>
      </c>
      <c r="AX413" s="14" t="s">
        <v>75</v>
      </c>
      <c r="AY413" s="135" t="s">
        <v>120</v>
      </c>
    </row>
    <row r="414" spans="2:65" s="1" customFormat="1" ht="16.5" customHeight="1">
      <c r="B414" s="255"/>
      <c r="C414" s="116" t="s">
        <v>473</v>
      </c>
      <c r="D414" s="116" t="s">
        <v>123</v>
      </c>
      <c r="E414" s="117" t="s">
        <v>474</v>
      </c>
      <c r="F414" s="118" t="s">
        <v>475</v>
      </c>
      <c r="G414" s="119" t="s">
        <v>325</v>
      </c>
      <c r="H414" s="120">
        <v>1</v>
      </c>
      <c r="I414" s="313"/>
      <c r="J414" s="121">
        <f>ROUND(I414*H414,2)</f>
        <v>0</v>
      </c>
      <c r="K414" s="273" t="s">
        <v>127</v>
      </c>
      <c r="L414" s="235"/>
      <c r="M414" s="122" t="s">
        <v>17</v>
      </c>
      <c r="N414" s="123" t="s">
        <v>38</v>
      </c>
      <c r="O414" s="124">
        <v>0.1</v>
      </c>
      <c r="P414" s="124">
        <f>O414*H414</f>
        <v>0.1</v>
      </c>
      <c r="Q414" s="124">
        <v>1.4999999999999999E-4</v>
      </c>
      <c r="R414" s="124">
        <f>Q414*H414</f>
        <v>1.4999999999999999E-4</v>
      </c>
      <c r="S414" s="124">
        <v>0</v>
      </c>
      <c r="T414" s="125">
        <f>S414*H414</f>
        <v>0</v>
      </c>
      <c r="AR414" s="126" t="s">
        <v>234</v>
      </c>
      <c r="AT414" s="126" t="s">
        <v>123</v>
      </c>
      <c r="AU414" s="126" t="s">
        <v>77</v>
      </c>
      <c r="AY414" s="18" t="s">
        <v>120</v>
      </c>
      <c r="BE414" s="127">
        <f>IF(N414="základní",J414,0)</f>
        <v>0</v>
      </c>
      <c r="BF414" s="127">
        <f>IF(N414="snížená",J414,0)</f>
        <v>0</v>
      </c>
      <c r="BG414" s="127">
        <f>IF(N414="zákl. přenesená",J414,0)</f>
        <v>0</v>
      </c>
      <c r="BH414" s="127">
        <f>IF(N414="sníž. přenesená",J414,0)</f>
        <v>0</v>
      </c>
      <c r="BI414" s="127">
        <f>IF(N414="nulová",J414,0)</f>
        <v>0</v>
      </c>
      <c r="BJ414" s="18" t="s">
        <v>75</v>
      </c>
      <c r="BK414" s="127">
        <f>ROUND(I414*H414,2)</f>
        <v>0</v>
      </c>
      <c r="BL414" s="18" t="s">
        <v>234</v>
      </c>
      <c r="BM414" s="126" t="s">
        <v>476</v>
      </c>
    </row>
    <row r="415" spans="2:65" s="1" customFormat="1">
      <c r="B415" s="255"/>
      <c r="C415" s="235"/>
      <c r="D415" s="274" t="s">
        <v>130</v>
      </c>
      <c r="E415" s="235"/>
      <c r="F415" s="275" t="s">
        <v>477</v>
      </c>
      <c r="G415" s="235"/>
      <c r="H415" s="235"/>
      <c r="I415" s="235"/>
      <c r="J415" s="235"/>
      <c r="K415" s="257"/>
      <c r="L415" s="235"/>
      <c r="M415" s="128"/>
      <c r="T415" s="49"/>
      <c r="AT415" s="18" t="s">
        <v>130</v>
      </c>
      <c r="AU415" s="18" t="s">
        <v>77</v>
      </c>
    </row>
    <row r="416" spans="2:65" s="12" customFormat="1">
      <c r="B416" s="276"/>
      <c r="C416" s="247"/>
      <c r="D416" s="277" t="s">
        <v>132</v>
      </c>
      <c r="E416" s="278" t="s">
        <v>17</v>
      </c>
      <c r="F416" s="279" t="s">
        <v>366</v>
      </c>
      <c r="G416" s="247"/>
      <c r="H416" s="278" t="s">
        <v>17</v>
      </c>
      <c r="I416" s="247"/>
      <c r="J416" s="247"/>
      <c r="K416" s="280"/>
      <c r="L416" s="247"/>
      <c r="M416" s="130"/>
      <c r="T416" s="131"/>
      <c r="AT416" s="129" t="s">
        <v>132</v>
      </c>
      <c r="AU416" s="129" t="s">
        <v>77</v>
      </c>
      <c r="AV416" s="12" t="s">
        <v>75</v>
      </c>
      <c r="AW416" s="12" t="s">
        <v>29</v>
      </c>
      <c r="AX416" s="12" t="s">
        <v>67</v>
      </c>
      <c r="AY416" s="129" t="s">
        <v>120</v>
      </c>
    </row>
    <row r="417" spans="2:65" s="13" customFormat="1">
      <c r="B417" s="281"/>
      <c r="C417" s="248"/>
      <c r="D417" s="277" t="s">
        <v>132</v>
      </c>
      <c r="E417" s="282" t="s">
        <v>17</v>
      </c>
      <c r="F417" s="283" t="s">
        <v>75</v>
      </c>
      <c r="G417" s="248"/>
      <c r="H417" s="284">
        <v>1</v>
      </c>
      <c r="I417" s="248"/>
      <c r="J417" s="248"/>
      <c r="K417" s="285"/>
      <c r="L417" s="248"/>
      <c r="M417" s="133"/>
      <c r="T417" s="134"/>
      <c r="AT417" s="132" t="s">
        <v>132</v>
      </c>
      <c r="AU417" s="132" t="s">
        <v>77</v>
      </c>
      <c r="AV417" s="13" t="s">
        <v>77</v>
      </c>
      <c r="AW417" s="13" t="s">
        <v>29</v>
      </c>
      <c r="AX417" s="13" t="s">
        <v>67</v>
      </c>
      <c r="AY417" s="132" t="s">
        <v>120</v>
      </c>
    </row>
    <row r="418" spans="2:65" s="14" customFormat="1">
      <c r="B418" s="286"/>
      <c r="C418" s="249"/>
      <c r="D418" s="277" t="s">
        <v>132</v>
      </c>
      <c r="E418" s="287" t="s">
        <v>17</v>
      </c>
      <c r="F418" s="288" t="s">
        <v>134</v>
      </c>
      <c r="G418" s="249"/>
      <c r="H418" s="289">
        <v>1</v>
      </c>
      <c r="I418" s="249"/>
      <c r="J418" s="249"/>
      <c r="K418" s="290"/>
      <c r="L418" s="249"/>
      <c r="M418" s="136"/>
      <c r="T418" s="137"/>
      <c r="AT418" s="135" t="s">
        <v>132</v>
      </c>
      <c r="AU418" s="135" t="s">
        <v>77</v>
      </c>
      <c r="AV418" s="14" t="s">
        <v>128</v>
      </c>
      <c r="AW418" s="14" t="s">
        <v>29</v>
      </c>
      <c r="AX418" s="14" t="s">
        <v>75</v>
      </c>
      <c r="AY418" s="135" t="s">
        <v>120</v>
      </c>
    </row>
    <row r="419" spans="2:65" s="1" customFormat="1" ht="16.5" customHeight="1">
      <c r="B419" s="255"/>
      <c r="C419" s="116" t="s">
        <v>478</v>
      </c>
      <c r="D419" s="116" t="s">
        <v>123</v>
      </c>
      <c r="E419" s="117" t="s">
        <v>479</v>
      </c>
      <c r="F419" s="118" t="s">
        <v>480</v>
      </c>
      <c r="G419" s="119" t="s">
        <v>325</v>
      </c>
      <c r="H419" s="120">
        <v>1</v>
      </c>
      <c r="I419" s="313"/>
      <c r="J419" s="121">
        <f>ROUND(I419*H419,2)</f>
        <v>0</v>
      </c>
      <c r="K419" s="273" t="s">
        <v>127</v>
      </c>
      <c r="L419" s="235"/>
      <c r="M419" s="122" t="s">
        <v>17</v>
      </c>
      <c r="N419" s="123" t="s">
        <v>38</v>
      </c>
      <c r="O419" s="124">
        <v>0.5</v>
      </c>
      <c r="P419" s="124">
        <f>O419*H419</f>
        <v>0.5</v>
      </c>
      <c r="Q419" s="124">
        <v>5.0000000000000001E-4</v>
      </c>
      <c r="R419" s="124">
        <f>Q419*H419</f>
        <v>5.0000000000000001E-4</v>
      </c>
      <c r="S419" s="124">
        <v>0</v>
      </c>
      <c r="T419" s="125">
        <f>S419*H419</f>
        <v>0</v>
      </c>
      <c r="AR419" s="126" t="s">
        <v>234</v>
      </c>
      <c r="AT419" s="126" t="s">
        <v>123</v>
      </c>
      <c r="AU419" s="126" t="s">
        <v>77</v>
      </c>
      <c r="AY419" s="18" t="s">
        <v>120</v>
      </c>
      <c r="BE419" s="127">
        <f>IF(N419="základní",J419,0)</f>
        <v>0</v>
      </c>
      <c r="BF419" s="127">
        <f>IF(N419="snížená",J419,0)</f>
        <v>0</v>
      </c>
      <c r="BG419" s="127">
        <f>IF(N419="zákl. přenesená",J419,0)</f>
        <v>0</v>
      </c>
      <c r="BH419" s="127">
        <f>IF(N419="sníž. přenesená",J419,0)</f>
        <v>0</v>
      </c>
      <c r="BI419" s="127">
        <f>IF(N419="nulová",J419,0)</f>
        <v>0</v>
      </c>
      <c r="BJ419" s="18" t="s">
        <v>75</v>
      </c>
      <c r="BK419" s="127">
        <f>ROUND(I419*H419,2)</f>
        <v>0</v>
      </c>
      <c r="BL419" s="18" t="s">
        <v>234</v>
      </c>
      <c r="BM419" s="126" t="s">
        <v>481</v>
      </c>
    </row>
    <row r="420" spans="2:65" s="1" customFormat="1">
      <c r="B420" s="255"/>
      <c r="C420" s="235"/>
      <c r="D420" s="274" t="s">
        <v>130</v>
      </c>
      <c r="E420" s="235"/>
      <c r="F420" s="275" t="s">
        <v>482</v>
      </c>
      <c r="G420" s="235"/>
      <c r="H420" s="235"/>
      <c r="I420" s="235"/>
      <c r="J420" s="235"/>
      <c r="K420" s="257"/>
      <c r="L420" s="235"/>
      <c r="M420" s="128"/>
      <c r="T420" s="49"/>
      <c r="AT420" s="18" t="s">
        <v>130</v>
      </c>
      <c r="AU420" s="18" t="s">
        <v>77</v>
      </c>
    </row>
    <row r="421" spans="2:65" s="12" customFormat="1">
      <c r="B421" s="276"/>
      <c r="C421" s="247"/>
      <c r="D421" s="277" t="s">
        <v>132</v>
      </c>
      <c r="E421" s="278" t="s">
        <v>17</v>
      </c>
      <c r="F421" s="279" t="s">
        <v>366</v>
      </c>
      <c r="G421" s="247"/>
      <c r="H421" s="278" t="s">
        <v>17</v>
      </c>
      <c r="I421" s="247"/>
      <c r="J421" s="247"/>
      <c r="K421" s="280"/>
      <c r="L421" s="247"/>
      <c r="M421" s="130"/>
      <c r="T421" s="131"/>
      <c r="AT421" s="129" t="s">
        <v>132</v>
      </c>
      <c r="AU421" s="129" t="s">
        <v>77</v>
      </c>
      <c r="AV421" s="12" t="s">
        <v>75</v>
      </c>
      <c r="AW421" s="12" t="s">
        <v>29</v>
      </c>
      <c r="AX421" s="12" t="s">
        <v>67</v>
      </c>
      <c r="AY421" s="129" t="s">
        <v>120</v>
      </c>
    </row>
    <row r="422" spans="2:65" s="13" customFormat="1">
      <c r="B422" s="281"/>
      <c r="C422" s="248"/>
      <c r="D422" s="277" t="s">
        <v>132</v>
      </c>
      <c r="E422" s="282" t="s">
        <v>17</v>
      </c>
      <c r="F422" s="283" t="s">
        <v>75</v>
      </c>
      <c r="G422" s="248"/>
      <c r="H422" s="284">
        <v>1</v>
      </c>
      <c r="I422" s="248"/>
      <c r="J422" s="248"/>
      <c r="K422" s="285"/>
      <c r="L422" s="248"/>
      <c r="M422" s="133"/>
      <c r="T422" s="134"/>
      <c r="AT422" s="132" t="s">
        <v>132</v>
      </c>
      <c r="AU422" s="132" t="s">
        <v>77</v>
      </c>
      <c r="AV422" s="13" t="s">
        <v>77</v>
      </c>
      <c r="AW422" s="13" t="s">
        <v>29</v>
      </c>
      <c r="AX422" s="13" t="s">
        <v>67</v>
      </c>
      <c r="AY422" s="132" t="s">
        <v>120</v>
      </c>
    </row>
    <row r="423" spans="2:65" s="14" customFormat="1">
      <c r="B423" s="286"/>
      <c r="C423" s="249"/>
      <c r="D423" s="277" t="s">
        <v>132</v>
      </c>
      <c r="E423" s="287" t="s">
        <v>17</v>
      </c>
      <c r="F423" s="288" t="s">
        <v>134</v>
      </c>
      <c r="G423" s="249"/>
      <c r="H423" s="289">
        <v>1</v>
      </c>
      <c r="I423" s="249"/>
      <c r="J423" s="249"/>
      <c r="K423" s="290"/>
      <c r="L423" s="249"/>
      <c r="M423" s="136"/>
      <c r="T423" s="137"/>
      <c r="AT423" s="135" t="s">
        <v>132</v>
      </c>
      <c r="AU423" s="135" t="s">
        <v>77</v>
      </c>
      <c r="AV423" s="14" t="s">
        <v>128</v>
      </c>
      <c r="AW423" s="14" t="s">
        <v>29</v>
      </c>
      <c r="AX423" s="14" t="s">
        <v>75</v>
      </c>
      <c r="AY423" s="135" t="s">
        <v>120</v>
      </c>
    </row>
    <row r="424" spans="2:65" s="1" customFormat="1" ht="24.2" customHeight="1">
      <c r="B424" s="255"/>
      <c r="C424" s="116" t="s">
        <v>483</v>
      </c>
      <c r="D424" s="116" t="s">
        <v>123</v>
      </c>
      <c r="E424" s="117" t="s">
        <v>484</v>
      </c>
      <c r="F424" s="118" t="s">
        <v>485</v>
      </c>
      <c r="G424" s="119" t="s">
        <v>351</v>
      </c>
      <c r="H424" s="120">
        <v>93.62</v>
      </c>
      <c r="I424" s="313"/>
      <c r="J424" s="121">
        <f>ROUND(I424*H424,2)</f>
        <v>0</v>
      </c>
      <c r="K424" s="273" t="s">
        <v>127</v>
      </c>
      <c r="L424" s="235"/>
      <c r="M424" s="122" t="s">
        <v>17</v>
      </c>
      <c r="N424" s="123" t="s">
        <v>38</v>
      </c>
      <c r="O424" s="124">
        <v>0</v>
      </c>
      <c r="P424" s="124">
        <f>O424*H424</f>
        <v>0</v>
      </c>
      <c r="Q424" s="124">
        <v>0</v>
      </c>
      <c r="R424" s="124">
        <f>Q424*H424</f>
        <v>0</v>
      </c>
      <c r="S424" s="124">
        <v>0</v>
      </c>
      <c r="T424" s="125">
        <f>S424*H424</f>
        <v>0</v>
      </c>
      <c r="AR424" s="126" t="s">
        <v>234</v>
      </c>
      <c r="AT424" s="126" t="s">
        <v>123</v>
      </c>
      <c r="AU424" s="126" t="s">
        <v>77</v>
      </c>
      <c r="AY424" s="18" t="s">
        <v>120</v>
      </c>
      <c r="BE424" s="127">
        <f>IF(N424="základní",J424,0)</f>
        <v>0</v>
      </c>
      <c r="BF424" s="127">
        <f>IF(N424="snížená",J424,0)</f>
        <v>0</v>
      </c>
      <c r="BG424" s="127">
        <f>IF(N424="zákl. přenesená",J424,0)</f>
        <v>0</v>
      </c>
      <c r="BH424" s="127">
        <f>IF(N424="sníž. přenesená",J424,0)</f>
        <v>0</v>
      </c>
      <c r="BI424" s="127">
        <f>IF(N424="nulová",J424,0)</f>
        <v>0</v>
      </c>
      <c r="BJ424" s="18" t="s">
        <v>75</v>
      </c>
      <c r="BK424" s="127">
        <f>ROUND(I424*H424,2)</f>
        <v>0</v>
      </c>
      <c r="BL424" s="18" t="s">
        <v>234</v>
      </c>
      <c r="BM424" s="126" t="s">
        <v>486</v>
      </c>
    </row>
    <row r="425" spans="2:65" s="1" customFormat="1">
      <c r="B425" s="255"/>
      <c r="C425" s="235"/>
      <c r="D425" s="274" t="s">
        <v>130</v>
      </c>
      <c r="E425" s="235"/>
      <c r="F425" s="275" t="s">
        <v>487</v>
      </c>
      <c r="G425" s="235"/>
      <c r="H425" s="235"/>
      <c r="I425" s="235"/>
      <c r="J425" s="235"/>
      <c r="K425" s="257"/>
      <c r="L425" s="235"/>
      <c r="M425" s="128"/>
      <c r="T425" s="49"/>
      <c r="AT425" s="18" t="s">
        <v>130</v>
      </c>
      <c r="AU425" s="18" t="s">
        <v>77</v>
      </c>
    </row>
    <row r="426" spans="2:65" s="11" customFormat="1" ht="22.9" customHeight="1">
      <c r="B426" s="266"/>
      <c r="C426" s="234"/>
      <c r="D426" s="267" t="s">
        <v>66</v>
      </c>
      <c r="E426" s="271" t="s">
        <v>488</v>
      </c>
      <c r="F426" s="271" t="s">
        <v>489</v>
      </c>
      <c r="G426" s="234"/>
      <c r="H426" s="234"/>
      <c r="I426" s="234"/>
      <c r="J426" s="272">
        <f>BK426</f>
        <v>0</v>
      </c>
      <c r="K426" s="270"/>
      <c r="L426" s="234"/>
      <c r="M426" s="111"/>
      <c r="P426" s="112">
        <f>SUM(P427:P460)</f>
        <v>2.476</v>
      </c>
      <c r="R426" s="112">
        <f>SUM(R427:R460)</f>
        <v>2.1850000000000001E-2</v>
      </c>
      <c r="T426" s="113">
        <f>SUM(T427:T460)</f>
        <v>0.12</v>
      </c>
      <c r="AR426" s="110" t="s">
        <v>77</v>
      </c>
      <c r="AT426" s="114" t="s">
        <v>66</v>
      </c>
      <c r="AU426" s="114" t="s">
        <v>75</v>
      </c>
      <c r="AY426" s="110" t="s">
        <v>120</v>
      </c>
      <c r="BK426" s="115">
        <f>SUM(BK427:BK460)</f>
        <v>0</v>
      </c>
    </row>
    <row r="427" spans="2:65" s="1" customFormat="1" ht="24.2" customHeight="1">
      <c r="B427" s="255"/>
      <c r="C427" s="116">
        <v>59</v>
      </c>
      <c r="D427" s="116" t="s">
        <v>123</v>
      </c>
      <c r="E427" s="117" t="s">
        <v>490</v>
      </c>
      <c r="F427" s="118" t="s">
        <v>491</v>
      </c>
      <c r="G427" s="119" t="s">
        <v>126</v>
      </c>
      <c r="H427" s="120">
        <v>1</v>
      </c>
      <c r="I427" s="313"/>
      <c r="J427" s="121">
        <f>ROUND(I427*H427,2)</f>
        <v>0</v>
      </c>
      <c r="K427" s="273" t="s">
        <v>127</v>
      </c>
      <c r="L427" s="235"/>
      <c r="M427" s="122" t="s">
        <v>17</v>
      </c>
      <c r="N427" s="123" t="s">
        <v>38</v>
      </c>
      <c r="O427" s="124">
        <v>1.6819999999999999</v>
      </c>
      <c r="P427" s="124">
        <f>O427*H427</f>
        <v>1.6819999999999999</v>
      </c>
      <c r="Q427" s="124">
        <v>0</v>
      </c>
      <c r="R427" s="124">
        <f>Q427*H427</f>
        <v>0</v>
      </c>
      <c r="S427" s="124">
        <v>0</v>
      </c>
      <c r="T427" s="125">
        <f>S427*H427</f>
        <v>0</v>
      </c>
      <c r="AR427" s="126" t="s">
        <v>234</v>
      </c>
      <c r="AT427" s="126" t="s">
        <v>123</v>
      </c>
      <c r="AU427" s="126" t="s">
        <v>77</v>
      </c>
      <c r="AY427" s="18" t="s">
        <v>120</v>
      </c>
      <c r="BE427" s="127">
        <f>IF(N427="základní",J427,0)</f>
        <v>0</v>
      </c>
      <c r="BF427" s="127">
        <f>IF(N427="snížená",J427,0)</f>
        <v>0</v>
      </c>
      <c r="BG427" s="127">
        <f>IF(N427="zákl. přenesená",J427,0)</f>
        <v>0</v>
      </c>
      <c r="BH427" s="127">
        <f>IF(N427="sníž. přenesená",J427,0)</f>
        <v>0</v>
      </c>
      <c r="BI427" s="127">
        <f>IF(N427="nulová",J427,0)</f>
        <v>0</v>
      </c>
      <c r="BJ427" s="18" t="s">
        <v>75</v>
      </c>
      <c r="BK427" s="127">
        <f>ROUND(I427*H427,2)</f>
        <v>0</v>
      </c>
      <c r="BL427" s="18" t="s">
        <v>234</v>
      </c>
      <c r="BM427" s="126" t="s">
        <v>492</v>
      </c>
    </row>
    <row r="428" spans="2:65" s="1" customFormat="1">
      <c r="B428" s="255"/>
      <c r="C428" s="235"/>
      <c r="D428" s="274" t="s">
        <v>130</v>
      </c>
      <c r="E428" s="235"/>
      <c r="F428" s="275" t="s">
        <v>493</v>
      </c>
      <c r="G428" s="235"/>
      <c r="H428" s="235"/>
      <c r="I428" s="235"/>
      <c r="J428" s="235"/>
      <c r="K428" s="257"/>
      <c r="L428" s="235"/>
      <c r="M428" s="128"/>
      <c r="T428" s="49"/>
      <c r="AT428" s="18" t="s">
        <v>130</v>
      </c>
      <c r="AU428" s="18" t="s">
        <v>77</v>
      </c>
    </row>
    <row r="429" spans="2:65" s="12" customFormat="1">
      <c r="B429" s="276"/>
      <c r="C429" s="247"/>
      <c r="D429" s="277" t="s">
        <v>132</v>
      </c>
      <c r="E429" s="278" t="s">
        <v>17</v>
      </c>
      <c r="F429" s="279" t="s">
        <v>494</v>
      </c>
      <c r="G429" s="247"/>
      <c r="H429" s="278" t="s">
        <v>17</v>
      </c>
      <c r="I429" s="247"/>
      <c r="J429" s="247"/>
      <c r="K429" s="280"/>
      <c r="L429" s="247"/>
      <c r="M429" s="130"/>
      <c r="T429" s="131"/>
      <c r="AT429" s="129" t="s">
        <v>132</v>
      </c>
      <c r="AU429" s="129" t="s">
        <v>77</v>
      </c>
      <c r="AV429" s="12" t="s">
        <v>75</v>
      </c>
      <c r="AW429" s="12" t="s">
        <v>29</v>
      </c>
      <c r="AX429" s="12" t="s">
        <v>67</v>
      </c>
      <c r="AY429" s="129" t="s">
        <v>120</v>
      </c>
    </row>
    <row r="430" spans="2:65" s="13" customFormat="1">
      <c r="B430" s="281"/>
      <c r="C430" s="248"/>
      <c r="D430" s="277" t="s">
        <v>132</v>
      </c>
      <c r="E430" s="282" t="s">
        <v>17</v>
      </c>
      <c r="F430" s="283" t="s">
        <v>75</v>
      </c>
      <c r="G430" s="248"/>
      <c r="H430" s="284">
        <v>1</v>
      </c>
      <c r="I430" s="248"/>
      <c r="J430" s="248"/>
      <c r="K430" s="285"/>
      <c r="L430" s="248"/>
      <c r="M430" s="133"/>
      <c r="T430" s="134"/>
      <c r="AT430" s="132" t="s">
        <v>132</v>
      </c>
      <c r="AU430" s="132" t="s">
        <v>77</v>
      </c>
      <c r="AV430" s="13" t="s">
        <v>77</v>
      </c>
      <c r="AW430" s="13" t="s">
        <v>29</v>
      </c>
      <c r="AX430" s="13" t="s">
        <v>67</v>
      </c>
      <c r="AY430" s="132" t="s">
        <v>120</v>
      </c>
    </row>
    <row r="431" spans="2:65" s="14" customFormat="1">
      <c r="B431" s="286"/>
      <c r="C431" s="249"/>
      <c r="D431" s="277" t="s">
        <v>132</v>
      </c>
      <c r="E431" s="287" t="s">
        <v>17</v>
      </c>
      <c r="F431" s="288" t="s">
        <v>134</v>
      </c>
      <c r="G431" s="249"/>
      <c r="H431" s="289">
        <v>1</v>
      </c>
      <c r="I431" s="249"/>
      <c r="J431" s="249"/>
      <c r="K431" s="290"/>
      <c r="L431" s="249"/>
      <c r="M431" s="136"/>
      <c r="T431" s="137"/>
      <c r="AT431" s="135" t="s">
        <v>132</v>
      </c>
      <c r="AU431" s="135" t="s">
        <v>77</v>
      </c>
      <c r="AV431" s="14" t="s">
        <v>128</v>
      </c>
      <c r="AW431" s="14" t="s">
        <v>29</v>
      </c>
      <c r="AX431" s="14" t="s">
        <v>75</v>
      </c>
      <c r="AY431" s="135" t="s">
        <v>120</v>
      </c>
    </row>
    <row r="432" spans="2:65" s="1" customFormat="1" ht="16.5" customHeight="1">
      <c r="B432" s="255"/>
      <c r="C432" s="138">
        <v>60</v>
      </c>
      <c r="D432" s="138" t="s">
        <v>198</v>
      </c>
      <c r="E432" s="139" t="s">
        <v>495</v>
      </c>
      <c r="F432" s="140" t="s">
        <v>496</v>
      </c>
      <c r="G432" s="141" t="s">
        <v>126</v>
      </c>
      <c r="H432" s="142">
        <v>1</v>
      </c>
      <c r="I432" s="314"/>
      <c r="J432" s="143">
        <f>ROUND(I432*H432,2)</f>
        <v>0</v>
      </c>
      <c r="K432" s="291" t="s">
        <v>127</v>
      </c>
      <c r="L432" s="250"/>
      <c r="M432" s="144" t="s">
        <v>17</v>
      </c>
      <c r="N432" s="145" t="s">
        <v>38</v>
      </c>
      <c r="O432" s="124">
        <v>0</v>
      </c>
      <c r="P432" s="124">
        <f>O432*H432</f>
        <v>0</v>
      </c>
      <c r="Q432" s="124">
        <v>1.95E-2</v>
      </c>
      <c r="R432" s="124">
        <f>Q432*H432</f>
        <v>1.95E-2</v>
      </c>
      <c r="S432" s="124">
        <v>0</v>
      </c>
      <c r="T432" s="125">
        <f>S432*H432</f>
        <v>0</v>
      </c>
      <c r="AR432" s="126" t="s">
        <v>343</v>
      </c>
      <c r="AT432" s="126" t="s">
        <v>198</v>
      </c>
      <c r="AU432" s="126" t="s">
        <v>77</v>
      </c>
      <c r="AY432" s="18" t="s">
        <v>120</v>
      </c>
      <c r="BE432" s="127">
        <f>IF(N432="základní",J432,0)</f>
        <v>0</v>
      </c>
      <c r="BF432" s="127">
        <f>IF(N432="snížená",J432,0)</f>
        <v>0</v>
      </c>
      <c r="BG432" s="127">
        <f>IF(N432="zákl. přenesená",J432,0)</f>
        <v>0</v>
      </c>
      <c r="BH432" s="127">
        <f>IF(N432="sníž. přenesená",J432,0)</f>
        <v>0</v>
      </c>
      <c r="BI432" s="127">
        <f>IF(N432="nulová",J432,0)</f>
        <v>0</v>
      </c>
      <c r="BJ432" s="18" t="s">
        <v>75</v>
      </c>
      <c r="BK432" s="127">
        <f>ROUND(I432*H432,2)</f>
        <v>0</v>
      </c>
      <c r="BL432" s="18" t="s">
        <v>234</v>
      </c>
      <c r="BM432" s="126" t="s">
        <v>497</v>
      </c>
    </row>
    <row r="433" spans="2:65" s="12" customFormat="1">
      <c r="B433" s="276"/>
      <c r="C433" s="247"/>
      <c r="D433" s="277" t="s">
        <v>132</v>
      </c>
      <c r="E433" s="278" t="s">
        <v>17</v>
      </c>
      <c r="F433" s="279" t="s">
        <v>494</v>
      </c>
      <c r="G433" s="247"/>
      <c r="H433" s="278" t="s">
        <v>17</v>
      </c>
      <c r="I433" s="247"/>
      <c r="J433" s="247"/>
      <c r="K433" s="280"/>
      <c r="L433" s="247"/>
      <c r="M433" s="130"/>
      <c r="T433" s="131"/>
      <c r="AT433" s="129" t="s">
        <v>132</v>
      </c>
      <c r="AU433" s="129" t="s">
        <v>77</v>
      </c>
      <c r="AV433" s="12" t="s">
        <v>75</v>
      </c>
      <c r="AW433" s="12" t="s">
        <v>29</v>
      </c>
      <c r="AX433" s="12" t="s">
        <v>67</v>
      </c>
      <c r="AY433" s="129" t="s">
        <v>120</v>
      </c>
    </row>
    <row r="434" spans="2:65" s="13" customFormat="1">
      <c r="B434" s="281"/>
      <c r="C434" s="248"/>
      <c r="D434" s="277" t="s">
        <v>132</v>
      </c>
      <c r="E434" s="282" t="s">
        <v>17</v>
      </c>
      <c r="F434" s="283" t="s">
        <v>75</v>
      </c>
      <c r="G434" s="248"/>
      <c r="H434" s="284">
        <v>1</v>
      </c>
      <c r="I434" s="248"/>
      <c r="J434" s="248"/>
      <c r="K434" s="285"/>
      <c r="L434" s="248"/>
      <c r="M434" s="133"/>
      <c r="T434" s="134"/>
      <c r="AT434" s="132" t="s">
        <v>132</v>
      </c>
      <c r="AU434" s="132" t="s">
        <v>77</v>
      </c>
      <c r="AV434" s="13" t="s">
        <v>77</v>
      </c>
      <c r="AW434" s="13" t="s">
        <v>29</v>
      </c>
      <c r="AX434" s="13" t="s">
        <v>67</v>
      </c>
      <c r="AY434" s="132" t="s">
        <v>120</v>
      </c>
    </row>
    <row r="435" spans="2:65" s="14" customFormat="1">
      <c r="B435" s="286"/>
      <c r="C435" s="249"/>
      <c r="D435" s="277" t="s">
        <v>132</v>
      </c>
      <c r="E435" s="287" t="s">
        <v>17</v>
      </c>
      <c r="F435" s="288" t="s">
        <v>134</v>
      </c>
      <c r="G435" s="249"/>
      <c r="H435" s="289">
        <v>1</v>
      </c>
      <c r="I435" s="249"/>
      <c r="J435" s="249"/>
      <c r="K435" s="290"/>
      <c r="L435" s="249"/>
      <c r="M435" s="136"/>
      <c r="T435" s="137"/>
      <c r="AT435" s="135" t="s">
        <v>132</v>
      </c>
      <c r="AU435" s="135" t="s">
        <v>77</v>
      </c>
      <c r="AV435" s="14" t="s">
        <v>128</v>
      </c>
      <c r="AW435" s="14" t="s">
        <v>29</v>
      </c>
      <c r="AX435" s="14" t="s">
        <v>75</v>
      </c>
      <c r="AY435" s="135" t="s">
        <v>120</v>
      </c>
    </row>
    <row r="436" spans="2:65" s="1" customFormat="1" ht="16.5" customHeight="1">
      <c r="B436" s="255"/>
      <c r="C436" s="116">
        <v>61</v>
      </c>
      <c r="D436" s="116" t="s">
        <v>123</v>
      </c>
      <c r="E436" s="117" t="s">
        <v>498</v>
      </c>
      <c r="F436" s="118" t="s">
        <v>499</v>
      </c>
      <c r="G436" s="119" t="s">
        <v>126</v>
      </c>
      <c r="H436" s="120">
        <v>1</v>
      </c>
      <c r="I436" s="313"/>
      <c r="J436" s="121">
        <f>ROUND(I436*H436,2)</f>
        <v>0</v>
      </c>
      <c r="K436" s="273" t="s">
        <v>127</v>
      </c>
      <c r="L436" s="235"/>
      <c r="M436" s="122" t="s">
        <v>17</v>
      </c>
      <c r="N436" s="123" t="s">
        <v>38</v>
      </c>
      <c r="O436" s="124">
        <v>0.20899999999999999</v>
      </c>
      <c r="P436" s="124">
        <f>O436*H436</f>
        <v>0.20899999999999999</v>
      </c>
      <c r="Q436" s="124">
        <v>0</v>
      </c>
      <c r="R436" s="124">
        <f>Q436*H436</f>
        <v>0</v>
      </c>
      <c r="S436" s="124">
        <v>0</v>
      </c>
      <c r="T436" s="125">
        <f>S436*H436</f>
        <v>0</v>
      </c>
      <c r="AR436" s="126" t="s">
        <v>234</v>
      </c>
      <c r="AT436" s="126" t="s">
        <v>123</v>
      </c>
      <c r="AU436" s="126" t="s">
        <v>77</v>
      </c>
      <c r="AY436" s="18" t="s">
        <v>120</v>
      </c>
      <c r="BE436" s="127">
        <f>IF(N436="základní",J436,0)</f>
        <v>0</v>
      </c>
      <c r="BF436" s="127">
        <f>IF(N436="snížená",J436,0)</f>
        <v>0</v>
      </c>
      <c r="BG436" s="127">
        <f>IF(N436="zákl. přenesená",J436,0)</f>
        <v>0</v>
      </c>
      <c r="BH436" s="127">
        <f>IF(N436="sníž. přenesená",J436,0)</f>
        <v>0</v>
      </c>
      <c r="BI436" s="127">
        <f>IF(N436="nulová",J436,0)</f>
        <v>0</v>
      </c>
      <c r="BJ436" s="18" t="s">
        <v>75</v>
      </c>
      <c r="BK436" s="127">
        <f>ROUND(I436*H436,2)</f>
        <v>0</v>
      </c>
      <c r="BL436" s="18" t="s">
        <v>234</v>
      </c>
      <c r="BM436" s="126" t="s">
        <v>500</v>
      </c>
    </row>
    <row r="437" spans="2:65" s="1" customFormat="1">
      <c r="B437" s="255"/>
      <c r="C437" s="235"/>
      <c r="D437" s="274" t="s">
        <v>130</v>
      </c>
      <c r="E437" s="235"/>
      <c r="F437" s="275" t="s">
        <v>501</v>
      </c>
      <c r="G437" s="235"/>
      <c r="H437" s="235"/>
      <c r="I437" s="235"/>
      <c r="J437" s="235"/>
      <c r="K437" s="257"/>
      <c r="L437" s="235"/>
      <c r="M437" s="128"/>
      <c r="T437" s="49"/>
      <c r="AT437" s="18" t="s">
        <v>130</v>
      </c>
      <c r="AU437" s="18" t="s">
        <v>77</v>
      </c>
    </row>
    <row r="438" spans="2:65" s="12" customFormat="1">
      <c r="B438" s="276"/>
      <c r="C438" s="247"/>
      <c r="D438" s="277" t="s">
        <v>132</v>
      </c>
      <c r="E438" s="278" t="s">
        <v>17</v>
      </c>
      <c r="F438" s="279" t="s">
        <v>494</v>
      </c>
      <c r="G438" s="247"/>
      <c r="H438" s="278" t="s">
        <v>17</v>
      </c>
      <c r="I438" s="247"/>
      <c r="J438" s="247"/>
      <c r="K438" s="280"/>
      <c r="L438" s="247"/>
      <c r="M438" s="130"/>
      <c r="T438" s="131"/>
      <c r="AT438" s="129" t="s">
        <v>132</v>
      </c>
      <c r="AU438" s="129" t="s">
        <v>77</v>
      </c>
      <c r="AV438" s="12" t="s">
        <v>75</v>
      </c>
      <c r="AW438" s="12" t="s">
        <v>29</v>
      </c>
      <c r="AX438" s="12" t="s">
        <v>67</v>
      </c>
      <c r="AY438" s="129" t="s">
        <v>120</v>
      </c>
    </row>
    <row r="439" spans="2:65" s="13" customFormat="1">
      <c r="B439" s="281"/>
      <c r="C439" s="248"/>
      <c r="D439" s="277" t="s">
        <v>132</v>
      </c>
      <c r="E439" s="282" t="s">
        <v>17</v>
      </c>
      <c r="F439" s="283" t="s">
        <v>75</v>
      </c>
      <c r="G439" s="248"/>
      <c r="H439" s="284">
        <v>1</v>
      </c>
      <c r="I439" s="248"/>
      <c r="J439" s="248"/>
      <c r="K439" s="285"/>
      <c r="L439" s="248"/>
      <c r="M439" s="133"/>
      <c r="T439" s="134"/>
      <c r="AT439" s="132" t="s">
        <v>132</v>
      </c>
      <c r="AU439" s="132" t="s">
        <v>77</v>
      </c>
      <c r="AV439" s="13" t="s">
        <v>77</v>
      </c>
      <c r="AW439" s="13" t="s">
        <v>29</v>
      </c>
      <c r="AX439" s="13" t="s">
        <v>67</v>
      </c>
      <c r="AY439" s="132" t="s">
        <v>120</v>
      </c>
    </row>
    <row r="440" spans="2:65" s="14" customFormat="1">
      <c r="B440" s="286"/>
      <c r="C440" s="249"/>
      <c r="D440" s="277" t="s">
        <v>132</v>
      </c>
      <c r="E440" s="287" t="s">
        <v>17</v>
      </c>
      <c r="F440" s="288" t="s">
        <v>134</v>
      </c>
      <c r="G440" s="249"/>
      <c r="H440" s="289">
        <v>1</v>
      </c>
      <c r="I440" s="249"/>
      <c r="J440" s="249"/>
      <c r="K440" s="290"/>
      <c r="L440" s="249"/>
      <c r="M440" s="136"/>
      <c r="T440" s="137"/>
      <c r="AT440" s="135" t="s">
        <v>132</v>
      </c>
      <c r="AU440" s="135" t="s">
        <v>77</v>
      </c>
      <c r="AV440" s="14" t="s">
        <v>128</v>
      </c>
      <c r="AW440" s="14" t="s">
        <v>29</v>
      </c>
      <c r="AX440" s="14" t="s">
        <v>75</v>
      </c>
      <c r="AY440" s="135" t="s">
        <v>120</v>
      </c>
    </row>
    <row r="441" spans="2:65" s="1" customFormat="1" ht="16.5" customHeight="1">
      <c r="B441" s="255"/>
      <c r="C441" s="138">
        <v>62</v>
      </c>
      <c r="D441" s="138" t="s">
        <v>198</v>
      </c>
      <c r="E441" s="139" t="s">
        <v>502</v>
      </c>
      <c r="F441" s="140" t="s">
        <v>503</v>
      </c>
      <c r="G441" s="141" t="s">
        <v>126</v>
      </c>
      <c r="H441" s="142">
        <v>1</v>
      </c>
      <c r="I441" s="314"/>
      <c r="J441" s="143">
        <f>ROUND(I441*H441,2)</f>
        <v>0</v>
      </c>
      <c r="K441" s="291" t="s">
        <v>127</v>
      </c>
      <c r="L441" s="250"/>
      <c r="M441" s="144" t="s">
        <v>17</v>
      </c>
      <c r="N441" s="145" t="s">
        <v>38</v>
      </c>
      <c r="O441" s="124">
        <v>0</v>
      </c>
      <c r="P441" s="124">
        <f>O441*H441</f>
        <v>0</v>
      </c>
      <c r="Q441" s="124">
        <v>1.4999999999999999E-4</v>
      </c>
      <c r="R441" s="124">
        <f>Q441*H441</f>
        <v>1.4999999999999999E-4</v>
      </c>
      <c r="S441" s="124">
        <v>0</v>
      </c>
      <c r="T441" s="125">
        <f>S441*H441</f>
        <v>0</v>
      </c>
      <c r="AR441" s="126" t="s">
        <v>343</v>
      </c>
      <c r="AT441" s="126" t="s">
        <v>198</v>
      </c>
      <c r="AU441" s="126" t="s">
        <v>77</v>
      </c>
      <c r="AY441" s="18" t="s">
        <v>120</v>
      </c>
      <c r="BE441" s="127">
        <f>IF(N441="základní",J441,0)</f>
        <v>0</v>
      </c>
      <c r="BF441" s="127">
        <f>IF(N441="snížená",J441,0)</f>
        <v>0</v>
      </c>
      <c r="BG441" s="127">
        <f>IF(N441="zákl. přenesená",J441,0)</f>
        <v>0</v>
      </c>
      <c r="BH441" s="127">
        <f>IF(N441="sníž. přenesená",J441,0)</f>
        <v>0</v>
      </c>
      <c r="BI441" s="127">
        <f>IF(N441="nulová",J441,0)</f>
        <v>0</v>
      </c>
      <c r="BJ441" s="18" t="s">
        <v>75</v>
      </c>
      <c r="BK441" s="127">
        <f>ROUND(I441*H441,2)</f>
        <v>0</v>
      </c>
      <c r="BL441" s="18" t="s">
        <v>234</v>
      </c>
      <c r="BM441" s="126" t="s">
        <v>504</v>
      </c>
    </row>
    <row r="442" spans="2:65" s="12" customFormat="1">
      <c r="B442" s="276"/>
      <c r="C442" s="247"/>
      <c r="D442" s="277" t="s">
        <v>132</v>
      </c>
      <c r="E442" s="278" t="s">
        <v>17</v>
      </c>
      <c r="F442" s="279" t="s">
        <v>494</v>
      </c>
      <c r="G442" s="247"/>
      <c r="H442" s="278" t="s">
        <v>17</v>
      </c>
      <c r="I442" s="247"/>
      <c r="J442" s="247"/>
      <c r="K442" s="280"/>
      <c r="L442" s="247"/>
      <c r="M442" s="130"/>
      <c r="T442" s="131"/>
      <c r="AT442" s="129" t="s">
        <v>132</v>
      </c>
      <c r="AU442" s="129" t="s">
        <v>77</v>
      </c>
      <c r="AV442" s="12" t="s">
        <v>75</v>
      </c>
      <c r="AW442" s="12" t="s">
        <v>29</v>
      </c>
      <c r="AX442" s="12" t="s">
        <v>67</v>
      </c>
      <c r="AY442" s="129" t="s">
        <v>120</v>
      </c>
    </row>
    <row r="443" spans="2:65" s="13" customFormat="1">
      <c r="B443" s="281"/>
      <c r="C443" s="248"/>
      <c r="D443" s="277" t="s">
        <v>132</v>
      </c>
      <c r="E443" s="282" t="s">
        <v>17</v>
      </c>
      <c r="F443" s="283" t="s">
        <v>75</v>
      </c>
      <c r="G443" s="248"/>
      <c r="H443" s="284">
        <v>1</v>
      </c>
      <c r="I443" s="248"/>
      <c r="J443" s="248"/>
      <c r="K443" s="285"/>
      <c r="L443" s="248"/>
      <c r="M443" s="133"/>
      <c r="T443" s="134"/>
      <c r="AT443" s="132" t="s">
        <v>132</v>
      </c>
      <c r="AU443" s="132" t="s">
        <v>77</v>
      </c>
      <c r="AV443" s="13" t="s">
        <v>77</v>
      </c>
      <c r="AW443" s="13" t="s">
        <v>29</v>
      </c>
      <c r="AX443" s="13" t="s">
        <v>67</v>
      </c>
      <c r="AY443" s="132" t="s">
        <v>120</v>
      </c>
    </row>
    <row r="444" spans="2:65" s="14" customFormat="1">
      <c r="B444" s="286"/>
      <c r="C444" s="249"/>
      <c r="D444" s="277" t="s">
        <v>132</v>
      </c>
      <c r="E444" s="287" t="s">
        <v>17</v>
      </c>
      <c r="F444" s="288" t="s">
        <v>134</v>
      </c>
      <c r="G444" s="249"/>
      <c r="H444" s="289">
        <v>1</v>
      </c>
      <c r="I444" s="249"/>
      <c r="J444" s="249"/>
      <c r="K444" s="290"/>
      <c r="L444" s="249"/>
      <c r="M444" s="136"/>
      <c r="T444" s="137"/>
      <c r="AT444" s="135" t="s">
        <v>132</v>
      </c>
      <c r="AU444" s="135" t="s">
        <v>77</v>
      </c>
      <c r="AV444" s="14" t="s">
        <v>128</v>
      </c>
      <c r="AW444" s="14" t="s">
        <v>29</v>
      </c>
      <c r="AX444" s="14" t="s">
        <v>75</v>
      </c>
      <c r="AY444" s="135" t="s">
        <v>120</v>
      </c>
    </row>
    <row r="445" spans="2:65" s="1" customFormat="1" ht="16.5" customHeight="1">
      <c r="B445" s="255"/>
      <c r="C445" s="116">
        <v>63</v>
      </c>
      <c r="D445" s="116" t="s">
        <v>123</v>
      </c>
      <c r="E445" s="117" t="s">
        <v>505</v>
      </c>
      <c r="F445" s="118" t="s">
        <v>506</v>
      </c>
      <c r="G445" s="119" t="s">
        <v>126</v>
      </c>
      <c r="H445" s="120">
        <v>1</v>
      </c>
      <c r="I445" s="313"/>
      <c r="J445" s="121">
        <f>ROUND(I445*H445,2)</f>
        <v>0</v>
      </c>
      <c r="K445" s="273" t="s">
        <v>127</v>
      </c>
      <c r="L445" s="235"/>
      <c r="M445" s="122" t="s">
        <v>17</v>
      </c>
      <c r="N445" s="123" t="s">
        <v>38</v>
      </c>
      <c r="O445" s="124">
        <v>0.33500000000000002</v>
      </c>
      <c r="P445" s="124">
        <f>O445*H445</f>
        <v>0.33500000000000002</v>
      </c>
      <c r="Q445" s="124">
        <v>0</v>
      </c>
      <c r="R445" s="124">
        <f>Q445*H445</f>
        <v>0</v>
      </c>
      <c r="S445" s="124">
        <v>0</v>
      </c>
      <c r="T445" s="125">
        <f>S445*H445</f>
        <v>0</v>
      </c>
      <c r="AR445" s="126" t="s">
        <v>234</v>
      </c>
      <c r="AT445" s="126" t="s">
        <v>123</v>
      </c>
      <c r="AU445" s="126" t="s">
        <v>77</v>
      </c>
      <c r="AY445" s="18" t="s">
        <v>120</v>
      </c>
      <c r="BE445" s="127">
        <f>IF(N445="základní",J445,0)</f>
        <v>0</v>
      </c>
      <c r="BF445" s="127">
        <f>IF(N445="snížená",J445,0)</f>
        <v>0</v>
      </c>
      <c r="BG445" s="127">
        <f>IF(N445="zákl. přenesená",J445,0)</f>
        <v>0</v>
      </c>
      <c r="BH445" s="127">
        <f>IF(N445="sníž. přenesená",J445,0)</f>
        <v>0</v>
      </c>
      <c r="BI445" s="127">
        <f>IF(N445="nulová",J445,0)</f>
        <v>0</v>
      </c>
      <c r="BJ445" s="18" t="s">
        <v>75</v>
      </c>
      <c r="BK445" s="127">
        <f>ROUND(I445*H445,2)</f>
        <v>0</v>
      </c>
      <c r="BL445" s="18" t="s">
        <v>234</v>
      </c>
      <c r="BM445" s="126" t="s">
        <v>507</v>
      </c>
    </row>
    <row r="446" spans="2:65" s="1" customFormat="1">
      <c r="B446" s="255"/>
      <c r="C446" s="235"/>
      <c r="D446" s="274" t="s">
        <v>130</v>
      </c>
      <c r="E446" s="235"/>
      <c r="F446" s="275" t="s">
        <v>508</v>
      </c>
      <c r="G446" s="235"/>
      <c r="H446" s="235"/>
      <c r="I446" s="235"/>
      <c r="J446" s="235"/>
      <c r="K446" s="257"/>
      <c r="L446" s="235"/>
      <c r="M446" s="128"/>
      <c r="T446" s="49"/>
      <c r="AT446" s="18" t="s">
        <v>130</v>
      </c>
      <c r="AU446" s="18" t="s">
        <v>77</v>
      </c>
    </row>
    <row r="447" spans="2:65" s="12" customFormat="1">
      <c r="B447" s="276"/>
      <c r="C447" s="247"/>
      <c r="D447" s="277" t="s">
        <v>132</v>
      </c>
      <c r="E447" s="278" t="s">
        <v>17</v>
      </c>
      <c r="F447" s="279" t="s">
        <v>494</v>
      </c>
      <c r="G447" s="247"/>
      <c r="H447" s="278" t="s">
        <v>17</v>
      </c>
      <c r="I447" s="247"/>
      <c r="J447" s="247"/>
      <c r="K447" s="280"/>
      <c r="L447" s="247"/>
      <c r="M447" s="130"/>
      <c r="T447" s="131"/>
      <c r="AT447" s="129" t="s">
        <v>132</v>
      </c>
      <c r="AU447" s="129" t="s">
        <v>77</v>
      </c>
      <c r="AV447" s="12" t="s">
        <v>75</v>
      </c>
      <c r="AW447" s="12" t="s">
        <v>29</v>
      </c>
      <c r="AX447" s="12" t="s">
        <v>67</v>
      </c>
      <c r="AY447" s="129" t="s">
        <v>120</v>
      </c>
    </row>
    <row r="448" spans="2:65" s="13" customFormat="1">
      <c r="B448" s="281"/>
      <c r="C448" s="248"/>
      <c r="D448" s="277" t="s">
        <v>132</v>
      </c>
      <c r="E448" s="282" t="s">
        <v>17</v>
      </c>
      <c r="F448" s="283" t="s">
        <v>75</v>
      </c>
      <c r="G448" s="248"/>
      <c r="H448" s="284">
        <v>1</v>
      </c>
      <c r="I448" s="248"/>
      <c r="J448" s="248"/>
      <c r="K448" s="285"/>
      <c r="L448" s="248"/>
      <c r="M448" s="133"/>
      <c r="T448" s="134"/>
      <c r="AT448" s="132" t="s">
        <v>132</v>
      </c>
      <c r="AU448" s="132" t="s">
        <v>77</v>
      </c>
      <c r="AV448" s="13" t="s">
        <v>77</v>
      </c>
      <c r="AW448" s="13" t="s">
        <v>29</v>
      </c>
      <c r="AX448" s="13" t="s">
        <v>67</v>
      </c>
      <c r="AY448" s="132" t="s">
        <v>120</v>
      </c>
    </row>
    <row r="449" spans="2:65" s="14" customFormat="1">
      <c r="B449" s="286"/>
      <c r="C449" s="249"/>
      <c r="D449" s="277" t="s">
        <v>132</v>
      </c>
      <c r="E449" s="287" t="s">
        <v>17</v>
      </c>
      <c r="F449" s="288" t="s">
        <v>134</v>
      </c>
      <c r="G449" s="249"/>
      <c r="H449" s="289">
        <v>1</v>
      </c>
      <c r="I449" s="249"/>
      <c r="J449" s="249"/>
      <c r="K449" s="290"/>
      <c r="L449" s="249"/>
      <c r="M449" s="136"/>
      <c r="T449" s="137"/>
      <c r="AT449" s="135" t="s">
        <v>132</v>
      </c>
      <c r="AU449" s="135" t="s">
        <v>77</v>
      </c>
      <c r="AV449" s="14" t="s">
        <v>128</v>
      </c>
      <c r="AW449" s="14" t="s">
        <v>29</v>
      </c>
      <c r="AX449" s="14" t="s">
        <v>75</v>
      </c>
      <c r="AY449" s="135" t="s">
        <v>120</v>
      </c>
    </row>
    <row r="450" spans="2:65" s="1" customFormat="1" ht="16.5" customHeight="1">
      <c r="B450" s="255"/>
      <c r="C450" s="138">
        <v>64</v>
      </c>
      <c r="D450" s="138" t="s">
        <v>198</v>
      </c>
      <c r="E450" s="139" t="s">
        <v>509</v>
      </c>
      <c r="F450" s="140" t="s">
        <v>510</v>
      </c>
      <c r="G450" s="141" t="s">
        <v>126</v>
      </c>
      <c r="H450" s="142">
        <v>1</v>
      </c>
      <c r="I450" s="314"/>
      <c r="J450" s="143">
        <f>ROUND(I450*H450,2)</f>
        <v>0</v>
      </c>
      <c r="K450" s="291" t="s">
        <v>127</v>
      </c>
      <c r="L450" s="250"/>
      <c r="M450" s="144" t="s">
        <v>17</v>
      </c>
      <c r="N450" s="145" t="s">
        <v>38</v>
      </c>
      <c r="O450" s="124">
        <v>0</v>
      </c>
      <c r="P450" s="124">
        <f>O450*H450</f>
        <v>0</v>
      </c>
      <c r="Q450" s="124">
        <v>2.2000000000000001E-3</v>
      </c>
      <c r="R450" s="124">
        <f>Q450*H450</f>
        <v>2.2000000000000001E-3</v>
      </c>
      <c r="S450" s="124">
        <v>0</v>
      </c>
      <c r="T450" s="125">
        <f>S450*H450</f>
        <v>0</v>
      </c>
      <c r="AR450" s="126" t="s">
        <v>343</v>
      </c>
      <c r="AT450" s="126" t="s">
        <v>198</v>
      </c>
      <c r="AU450" s="126" t="s">
        <v>77</v>
      </c>
      <c r="AY450" s="18" t="s">
        <v>120</v>
      </c>
      <c r="BE450" s="127">
        <f>IF(N450="základní",J450,0)</f>
        <v>0</v>
      </c>
      <c r="BF450" s="127">
        <f>IF(N450="snížená",J450,0)</f>
        <v>0</v>
      </c>
      <c r="BG450" s="127">
        <f>IF(N450="zákl. přenesená",J450,0)</f>
        <v>0</v>
      </c>
      <c r="BH450" s="127">
        <f>IF(N450="sníž. přenesená",J450,0)</f>
        <v>0</v>
      </c>
      <c r="BI450" s="127">
        <f>IF(N450="nulová",J450,0)</f>
        <v>0</v>
      </c>
      <c r="BJ450" s="18" t="s">
        <v>75</v>
      </c>
      <c r="BK450" s="127">
        <f>ROUND(I450*H450,2)</f>
        <v>0</v>
      </c>
      <c r="BL450" s="18" t="s">
        <v>234</v>
      </c>
      <c r="BM450" s="126" t="s">
        <v>511</v>
      </c>
    </row>
    <row r="451" spans="2:65" s="12" customFormat="1">
      <c r="B451" s="276"/>
      <c r="C451" s="247"/>
      <c r="D451" s="277" t="s">
        <v>132</v>
      </c>
      <c r="E451" s="278" t="s">
        <v>17</v>
      </c>
      <c r="F451" s="279" t="s">
        <v>494</v>
      </c>
      <c r="G451" s="247"/>
      <c r="H451" s="278" t="s">
        <v>17</v>
      </c>
      <c r="I451" s="247"/>
      <c r="J451" s="247"/>
      <c r="K451" s="280"/>
      <c r="L451" s="247"/>
      <c r="M451" s="130"/>
      <c r="T451" s="131"/>
      <c r="AT451" s="129" t="s">
        <v>132</v>
      </c>
      <c r="AU451" s="129" t="s">
        <v>77</v>
      </c>
      <c r="AV451" s="12" t="s">
        <v>75</v>
      </c>
      <c r="AW451" s="12" t="s">
        <v>29</v>
      </c>
      <c r="AX451" s="12" t="s">
        <v>67</v>
      </c>
      <c r="AY451" s="129" t="s">
        <v>120</v>
      </c>
    </row>
    <row r="452" spans="2:65" s="13" customFormat="1">
      <c r="B452" s="281"/>
      <c r="C452" s="248"/>
      <c r="D452" s="277" t="s">
        <v>132</v>
      </c>
      <c r="E452" s="282" t="s">
        <v>17</v>
      </c>
      <c r="F452" s="283" t="s">
        <v>75</v>
      </c>
      <c r="G452" s="248"/>
      <c r="H452" s="284">
        <v>1</v>
      </c>
      <c r="I452" s="248"/>
      <c r="J452" s="248"/>
      <c r="K452" s="285"/>
      <c r="L452" s="248"/>
      <c r="M452" s="133"/>
      <c r="T452" s="134"/>
      <c r="AT452" s="132" t="s">
        <v>132</v>
      </c>
      <c r="AU452" s="132" t="s">
        <v>77</v>
      </c>
      <c r="AV452" s="13" t="s">
        <v>77</v>
      </c>
      <c r="AW452" s="13" t="s">
        <v>29</v>
      </c>
      <c r="AX452" s="13" t="s">
        <v>67</v>
      </c>
      <c r="AY452" s="132" t="s">
        <v>120</v>
      </c>
    </row>
    <row r="453" spans="2:65" s="14" customFormat="1">
      <c r="B453" s="286"/>
      <c r="C453" s="249"/>
      <c r="D453" s="277" t="s">
        <v>132</v>
      </c>
      <c r="E453" s="287" t="s">
        <v>17</v>
      </c>
      <c r="F453" s="288" t="s">
        <v>134</v>
      </c>
      <c r="G453" s="249"/>
      <c r="H453" s="289">
        <v>1</v>
      </c>
      <c r="I453" s="249"/>
      <c r="J453" s="249"/>
      <c r="K453" s="290"/>
      <c r="L453" s="249"/>
      <c r="M453" s="136"/>
      <c r="T453" s="137"/>
      <c r="AT453" s="135" t="s">
        <v>132</v>
      </c>
      <c r="AU453" s="135" t="s">
        <v>77</v>
      </c>
      <c r="AV453" s="14" t="s">
        <v>128</v>
      </c>
      <c r="AW453" s="14" t="s">
        <v>29</v>
      </c>
      <c r="AX453" s="14" t="s">
        <v>75</v>
      </c>
      <c r="AY453" s="135" t="s">
        <v>120</v>
      </c>
    </row>
    <row r="454" spans="2:65" s="1" customFormat="1" ht="16.5" customHeight="1">
      <c r="B454" s="255"/>
      <c r="C454" s="116">
        <v>65</v>
      </c>
      <c r="D454" s="116" t="s">
        <v>123</v>
      </c>
      <c r="E454" s="117" t="s">
        <v>512</v>
      </c>
      <c r="F454" s="118" t="s">
        <v>513</v>
      </c>
      <c r="G454" s="119" t="s">
        <v>126</v>
      </c>
      <c r="H454" s="120">
        <v>5</v>
      </c>
      <c r="I454" s="313"/>
      <c r="J454" s="121">
        <f>ROUND(I454*H454,2)</f>
        <v>0</v>
      </c>
      <c r="K454" s="273" t="s">
        <v>127</v>
      </c>
      <c r="L454" s="235"/>
      <c r="M454" s="122" t="s">
        <v>17</v>
      </c>
      <c r="N454" s="123" t="s">
        <v>38</v>
      </c>
      <c r="O454" s="124">
        <v>0.05</v>
      </c>
      <c r="P454" s="124">
        <f>O454*H454</f>
        <v>0.25</v>
      </c>
      <c r="Q454" s="124">
        <v>0</v>
      </c>
      <c r="R454" s="124">
        <f>Q454*H454</f>
        <v>0</v>
      </c>
      <c r="S454" s="124">
        <v>2.4E-2</v>
      </c>
      <c r="T454" s="125">
        <f>S454*H454</f>
        <v>0.12</v>
      </c>
      <c r="AR454" s="126" t="s">
        <v>234</v>
      </c>
      <c r="AT454" s="126" t="s">
        <v>123</v>
      </c>
      <c r="AU454" s="126" t="s">
        <v>77</v>
      </c>
      <c r="AY454" s="18" t="s">
        <v>120</v>
      </c>
      <c r="BE454" s="127">
        <f>IF(N454="základní",J454,0)</f>
        <v>0</v>
      </c>
      <c r="BF454" s="127">
        <f>IF(N454="snížená",J454,0)</f>
        <v>0</v>
      </c>
      <c r="BG454" s="127">
        <f>IF(N454="zákl. přenesená",J454,0)</f>
        <v>0</v>
      </c>
      <c r="BH454" s="127">
        <f>IF(N454="sníž. přenesená",J454,0)</f>
        <v>0</v>
      </c>
      <c r="BI454" s="127">
        <f>IF(N454="nulová",J454,0)</f>
        <v>0</v>
      </c>
      <c r="BJ454" s="18" t="s">
        <v>75</v>
      </c>
      <c r="BK454" s="127">
        <f>ROUND(I454*H454,2)</f>
        <v>0</v>
      </c>
      <c r="BL454" s="18" t="s">
        <v>234</v>
      </c>
      <c r="BM454" s="126" t="s">
        <v>514</v>
      </c>
    </row>
    <row r="455" spans="2:65" s="1" customFormat="1">
      <c r="B455" s="255"/>
      <c r="C455" s="235"/>
      <c r="D455" s="274" t="s">
        <v>130</v>
      </c>
      <c r="E455" s="235"/>
      <c r="F455" s="275" t="s">
        <v>515</v>
      </c>
      <c r="G455" s="235"/>
      <c r="H455" s="235"/>
      <c r="I455" s="235"/>
      <c r="J455" s="235"/>
      <c r="K455" s="257"/>
      <c r="L455" s="235"/>
      <c r="M455" s="128"/>
      <c r="T455" s="49"/>
      <c r="AT455" s="18" t="s">
        <v>130</v>
      </c>
      <c r="AU455" s="18" t="s">
        <v>77</v>
      </c>
    </row>
    <row r="456" spans="2:65" s="13" customFormat="1">
      <c r="B456" s="281"/>
      <c r="C456" s="248"/>
      <c r="D456" s="277" t="s">
        <v>132</v>
      </c>
      <c r="E456" s="282" t="s">
        <v>17</v>
      </c>
      <c r="F456" s="283" t="s">
        <v>516</v>
      </c>
      <c r="G456" s="248"/>
      <c r="H456" s="284">
        <v>4</v>
      </c>
      <c r="I456" s="248"/>
      <c r="J456" s="248"/>
      <c r="K456" s="285"/>
      <c r="L456" s="248"/>
      <c r="M456" s="133"/>
      <c r="T456" s="134"/>
      <c r="AT456" s="132" t="s">
        <v>132</v>
      </c>
      <c r="AU456" s="132" t="s">
        <v>77</v>
      </c>
      <c r="AV456" s="13" t="s">
        <v>77</v>
      </c>
      <c r="AW456" s="13" t="s">
        <v>29</v>
      </c>
      <c r="AX456" s="13" t="s">
        <v>67</v>
      </c>
      <c r="AY456" s="132" t="s">
        <v>120</v>
      </c>
    </row>
    <row r="457" spans="2:65" s="13" customFormat="1">
      <c r="B457" s="281"/>
      <c r="C457" s="248"/>
      <c r="D457" s="277" t="s">
        <v>132</v>
      </c>
      <c r="E457" s="282" t="s">
        <v>17</v>
      </c>
      <c r="F457" s="283" t="s">
        <v>75</v>
      </c>
      <c r="G457" s="248"/>
      <c r="H457" s="284">
        <v>1</v>
      </c>
      <c r="I457" s="248"/>
      <c r="J457" s="248"/>
      <c r="K457" s="285"/>
      <c r="L457" s="248"/>
      <c r="M457" s="133"/>
      <c r="T457" s="134"/>
      <c r="AT457" s="132" t="s">
        <v>132</v>
      </c>
      <c r="AU457" s="132" t="s">
        <v>77</v>
      </c>
      <c r="AV457" s="13" t="s">
        <v>77</v>
      </c>
      <c r="AW457" s="13" t="s">
        <v>29</v>
      </c>
      <c r="AX457" s="13" t="s">
        <v>67</v>
      </c>
      <c r="AY457" s="132" t="s">
        <v>120</v>
      </c>
    </row>
    <row r="458" spans="2:65" s="14" customFormat="1">
      <c r="B458" s="286"/>
      <c r="C458" s="249"/>
      <c r="D458" s="277" t="s">
        <v>132</v>
      </c>
      <c r="E458" s="287" t="s">
        <v>17</v>
      </c>
      <c r="F458" s="288" t="s">
        <v>134</v>
      </c>
      <c r="G458" s="249"/>
      <c r="H458" s="289">
        <v>5</v>
      </c>
      <c r="I458" s="249"/>
      <c r="J458" s="249"/>
      <c r="K458" s="290"/>
      <c r="L458" s="249"/>
      <c r="M458" s="136"/>
      <c r="T458" s="137"/>
      <c r="AT458" s="135" t="s">
        <v>132</v>
      </c>
      <c r="AU458" s="135" t="s">
        <v>77</v>
      </c>
      <c r="AV458" s="14" t="s">
        <v>128</v>
      </c>
      <c r="AW458" s="14" t="s">
        <v>29</v>
      </c>
      <c r="AX458" s="14" t="s">
        <v>75</v>
      </c>
      <c r="AY458" s="135" t="s">
        <v>120</v>
      </c>
    </row>
    <row r="459" spans="2:65" s="1" customFormat="1" ht="24.2" customHeight="1">
      <c r="B459" s="255"/>
      <c r="C459" s="116">
        <v>66</v>
      </c>
      <c r="D459" s="116" t="s">
        <v>123</v>
      </c>
      <c r="E459" s="117" t="s">
        <v>517</v>
      </c>
      <c r="F459" s="118" t="s">
        <v>518</v>
      </c>
      <c r="G459" s="119" t="s">
        <v>351</v>
      </c>
      <c r="H459" s="120">
        <v>53.16</v>
      </c>
      <c r="I459" s="313"/>
      <c r="J459" s="121">
        <f>ROUND(I459*H459,2)</f>
        <v>0</v>
      </c>
      <c r="K459" s="273" t="s">
        <v>127</v>
      </c>
      <c r="L459" s="235"/>
      <c r="M459" s="122" t="s">
        <v>17</v>
      </c>
      <c r="N459" s="123" t="s">
        <v>38</v>
      </c>
      <c r="O459" s="124">
        <v>0</v>
      </c>
      <c r="P459" s="124">
        <f>O459*H459</f>
        <v>0</v>
      </c>
      <c r="Q459" s="124">
        <v>0</v>
      </c>
      <c r="R459" s="124">
        <f>Q459*H459</f>
        <v>0</v>
      </c>
      <c r="S459" s="124">
        <v>0</v>
      </c>
      <c r="T459" s="125">
        <f>S459*H459</f>
        <v>0</v>
      </c>
      <c r="AR459" s="126" t="s">
        <v>234</v>
      </c>
      <c r="AT459" s="126" t="s">
        <v>123</v>
      </c>
      <c r="AU459" s="126" t="s">
        <v>77</v>
      </c>
      <c r="AY459" s="18" t="s">
        <v>120</v>
      </c>
      <c r="BE459" s="127">
        <f>IF(N459="základní",J459,0)</f>
        <v>0</v>
      </c>
      <c r="BF459" s="127">
        <f>IF(N459="snížená",J459,0)</f>
        <v>0</v>
      </c>
      <c r="BG459" s="127">
        <f>IF(N459="zákl. přenesená",J459,0)</f>
        <v>0</v>
      </c>
      <c r="BH459" s="127">
        <f>IF(N459="sníž. přenesená",J459,0)</f>
        <v>0</v>
      </c>
      <c r="BI459" s="127">
        <f>IF(N459="nulová",J459,0)</f>
        <v>0</v>
      </c>
      <c r="BJ459" s="18" t="s">
        <v>75</v>
      </c>
      <c r="BK459" s="127">
        <f>ROUND(I459*H459,2)</f>
        <v>0</v>
      </c>
      <c r="BL459" s="18" t="s">
        <v>234</v>
      </c>
      <c r="BM459" s="126" t="s">
        <v>519</v>
      </c>
    </row>
    <row r="460" spans="2:65" s="1" customFormat="1">
      <c r="B460" s="255"/>
      <c r="C460" s="235"/>
      <c r="D460" s="274" t="s">
        <v>130</v>
      </c>
      <c r="E460" s="235"/>
      <c r="F460" s="275" t="s">
        <v>520</v>
      </c>
      <c r="G460" s="235"/>
      <c r="H460" s="235"/>
      <c r="I460" s="235"/>
      <c r="J460" s="235"/>
      <c r="K460" s="257"/>
      <c r="L460" s="235"/>
      <c r="M460" s="128"/>
      <c r="T460" s="49"/>
      <c r="AT460" s="18" t="s">
        <v>130</v>
      </c>
      <c r="AU460" s="18" t="s">
        <v>77</v>
      </c>
    </row>
    <row r="461" spans="2:65" s="11" customFormat="1" ht="22.9" customHeight="1">
      <c r="B461" s="266"/>
      <c r="C461" s="234"/>
      <c r="D461" s="267" t="s">
        <v>66</v>
      </c>
      <c r="E461" s="271" t="s">
        <v>521</v>
      </c>
      <c r="F461" s="271" t="s">
        <v>522</v>
      </c>
      <c r="G461" s="234"/>
      <c r="H461" s="234"/>
      <c r="I461" s="234"/>
      <c r="J461" s="272">
        <f>BK461</f>
        <v>0</v>
      </c>
      <c r="K461" s="270"/>
      <c r="L461" s="234"/>
      <c r="M461" s="111"/>
      <c r="P461" s="112">
        <f>SUM(P462:P481)</f>
        <v>15.98</v>
      </c>
      <c r="R461" s="112">
        <f>SUM(R462:R481)</f>
        <v>0.11219999999999999</v>
      </c>
      <c r="T461" s="113">
        <f>SUM(T462:T481)</f>
        <v>0</v>
      </c>
      <c r="AR461" s="110" t="s">
        <v>77</v>
      </c>
      <c r="AT461" s="114" t="s">
        <v>66</v>
      </c>
      <c r="AU461" s="114" t="s">
        <v>75</v>
      </c>
      <c r="AY461" s="110" t="s">
        <v>120</v>
      </c>
      <c r="BK461" s="115">
        <f>SUM(BK462:BK481)</f>
        <v>0</v>
      </c>
    </row>
    <row r="462" spans="2:65" s="1" customFormat="1" ht="16.5" customHeight="1">
      <c r="B462" s="255"/>
      <c r="C462" s="116">
        <v>67</v>
      </c>
      <c r="D462" s="116" t="s">
        <v>123</v>
      </c>
      <c r="E462" s="117" t="s">
        <v>523</v>
      </c>
      <c r="F462" s="118" t="s">
        <v>524</v>
      </c>
      <c r="G462" s="119" t="s">
        <v>126</v>
      </c>
      <c r="H462" s="120">
        <v>1</v>
      </c>
      <c r="I462" s="313"/>
      <c r="J462" s="121">
        <f>ROUND(I462*H462,2)</f>
        <v>0</v>
      </c>
      <c r="K462" s="273" t="s">
        <v>127</v>
      </c>
      <c r="L462" s="235"/>
      <c r="M462" s="122" t="s">
        <v>17</v>
      </c>
      <c r="N462" s="123" t="s">
        <v>38</v>
      </c>
      <c r="O462" s="124">
        <v>15.9</v>
      </c>
      <c r="P462" s="124">
        <f>O462*H462</f>
        <v>15.9</v>
      </c>
      <c r="Q462" s="124">
        <v>0</v>
      </c>
      <c r="R462" s="124">
        <f>Q462*H462</f>
        <v>0</v>
      </c>
      <c r="S462" s="124">
        <v>0</v>
      </c>
      <c r="T462" s="125">
        <f>S462*H462</f>
        <v>0</v>
      </c>
      <c r="AR462" s="126" t="s">
        <v>234</v>
      </c>
      <c r="AT462" s="126" t="s">
        <v>123</v>
      </c>
      <c r="AU462" s="126" t="s">
        <v>77</v>
      </c>
      <c r="AY462" s="18" t="s">
        <v>120</v>
      </c>
      <c r="BE462" s="127">
        <f>IF(N462="základní",J462,0)</f>
        <v>0</v>
      </c>
      <c r="BF462" s="127">
        <f>IF(N462="snížená",J462,0)</f>
        <v>0</v>
      </c>
      <c r="BG462" s="127">
        <f>IF(N462="zákl. přenesená",J462,0)</f>
        <v>0</v>
      </c>
      <c r="BH462" s="127">
        <f>IF(N462="sníž. přenesená",J462,0)</f>
        <v>0</v>
      </c>
      <c r="BI462" s="127">
        <f>IF(N462="nulová",J462,0)</f>
        <v>0</v>
      </c>
      <c r="BJ462" s="18" t="s">
        <v>75</v>
      </c>
      <c r="BK462" s="127">
        <f>ROUND(I462*H462,2)</f>
        <v>0</v>
      </c>
      <c r="BL462" s="18" t="s">
        <v>234</v>
      </c>
      <c r="BM462" s="126" t="s">
        <v>525</v>
      </c>
    </row>
    <row r="463" spans="2:65" s="1" customFormat="1">
      <c r="B463" s="255"/>
      <c r="C463" s="235"/>
      <c r="D463" s="274" t="s">
        <v>130</v>
      </c>
      <c r="E463" s="235"/>
      <c r="F463" s="275" t="s">
        <v>526</v>
      </c>
      <c r="G463" s="235"/>
      <c r="H463" s="235"/>
      <c r="I463" s="235"/>
      <c r="J463" s="235"/>
      <c r="K463" s="257"/>
      <c r="L463" s="235"/>
      <c r="M463" s="128"/>
      <c r="T463" s="49"/>
      <c r="AT463" s="18" t="s">
        <v>130</v>
      </c>
      <c r="AU463" s="18" t="s">
        <v>77</v>
      </c>
    </row>
    <row r="464" spans="2:65" s="12" customFormat="1">
      <c r="B464" s="276"/>
      <c r="C464" s="247"/>
      <c r="D464" s="277" t="s">
        <v>132</v>
      </c>
      <c r="E464" s="278" t="s">
        <v>17</v>
      </c>
      <c r="F464" s="279" t="s">
        <v>527</v>
      </c>
      <c r="G464" s="247"/>
      <c r="H464" s="278" t="s">
        <v>17</v>
      </c>
      <c r="I464" s="247"/>
      <c r="J464" s="247"/>
      <c r="K464" s="280"/>
      <c r="L464" s="247"/>
      <c r="M464" s="130"/>
      <c r="T464" s="131"/>
      <c r="AT464" s="129" t="s">
        <v>132</v>
      </c>
      <c r="AU464" s="129" t="s">
        <v>77</v>
      </c>
      <c r="AV464" s="12" t="s">
        <v>75</v>
      </c>
      <c r="AW464" s="12" t="s">
        <v>29</v>
      </c>
      <c r="AX464" s="12" t="s">
        <v>67</v>
      </c>
      <c r="AY464" s="129" t="s">
        <v>120</v>
      </c>
    </row>
    <row r="465" spans="2:65" s="13" customFormat="1">
      <c r="B465" s="281"/>
      <c r="C465" s="248"/>
      <c r="D465" s="277" t="s">
        <v>132</v>
      </c>
      <c r="E465" s="282" t="s">
        <v>17</v>
      </c>
      <c r="F465" s="283" t="s">
        <v>75</v>
      </c>
      <c r="G465" s="248"/>
      <c r="H465" s="284">
        <v>1</v>
      </c>
      <c r="I465" s="248"/>
      <c r="J465" s="248"/>
      <c r="K465" s="285"/>
      <c r="L465" s="248"/>
      <c r="M465" s="133"/>
      <c r="T465" s="134"/>
      <c r="AT465" s="132" t="s">
        <v>132</v>
      </c>
      <c r="AU465" s="132" t="s">
        <v>77</v>
      </c>
      <c r="AV465" s="13" t="s">
        <v>77</v>
      </c>
      <c r="AW465" s="13" t="s">
        <v>29</v>
      </c>
      <c r="AX465" s="13" t="s">
        <v>67</v>
      </c>
      <c r="AY465" s="132" t="s">
        <v>120</v>
      </c>
    </row>
    <row r="466" spans="2:65" s="14" customFormat="1">
      <c r="B466" s="286"/>
      <c r="C466" s="249"/>
      <c r="D466" s="277" t="s">
        <v>132</v>
      </c>
      <c r="E466" s="287" t="s">
        <v>17</v>
      </c>
      <c r="F466" s="288" t="s">
        <v>134</v>
      </c>
      <c r="G466" s="249"/>
      <c r="H466" s="289">
        <v>1</v>
      </c>
      <c r="I466" s="249"/>
      <c r="J466" s="249"/>
      <c r="K466" s="290"/>
      <c r="L466" s="249"/>
      <c r="M466" s="136"/>
      <c r="T466" s="137"/>
      <c r="AT466" s="135" t="s">
        <v>132</v>
      </c>
      <c r="AU466" s="135" t="s">
        <v>77</v>
      </c>
      <c r="AV466" s="14" t="s">
        <v>128</v>
      </c>
      <c r="AW466" s="14" t="s">
        <v>29</v>
      </c>
      <c r="AX466" s="14" t="s">
        <v>75</v>
      </c>
      <c r="AY466" s="135" t="s">
        <v>120</v>
      </c>
    </row>
    <row r="467" spans="2:65" s="1" customFormat="1" ht="24.2" customHeight="1">
      <c r="B467" s="255"/>
      <c r="C467" s="138">
        <v>68</v>
      </c>
      <c r="D467" s="138" t="s">
        <v>198</v>
      </c>
      <c r="E467" s="139" t="s">
        <v>528</v>
      </c>
      <c r="F467" s="140" t="s">
        <v>529</v>
      </c>
      <c r="G467" s="141" t="s">
        <v>126</v>
      </c>
      <c r="H467" s="142">
        <v>1</v>
      </c>
      <c r="I467" s="314"/>
      <c r="J467" s="143">
        <f>ROUND(I467*H467,2)</f>
        <v>0</v>
      </c>
      <c r="K467" s="291" t="s">
        <v>530</v>
      </c>
      <c r="L467" s="250"/>
      <c r="M467" s="144" t="s">
        <v>17</v>
      </c>
      <c r="N467" s="145" t="s">
        <v>38</v>
      </c>
      <c r="O467" s="124">
        <v>0</v>
      </c>
      <c r="P467" s="124">
        <f>O467*H467</f>
        <v>0</v>
      </c>
      <c r="Q467" s="124">
        <v>0.11</v>
      </c>
      <c r="R467" s="124">
        <f>Q467*H467</f>
        <v>0.11</v>
      </c>
      <c r="S467" s="124">
        <v>0</v>
      </c>
      <c r="T467" s="125">
        <f>S467*H467</f>
        <v>0</v>
      </c>
      <c r="AR467" s="126" t="s">
        <v>343</v>
      </c>
      <c r="AT467" s="126" t="s">
        <v>198</v>
      </c>
      <c r="AU467" s="126" t="s">
        <v>77</v>
      </c>
      <c r="AY467" s="18" t="s">
        <v>120</v>
      </c>
      <c r="BE467" s="127">
        <f>IF(N467="základní",J467,0)</f>
        <v>0</v>
      </c>
      <c r="BF467" s="127">
        <f>IF(N467="snížená",J467,0)</f>
        <v>0</v>
      </c>
      <c r="BG467" s="127">
        <f>IF(N467="zákl. přenesená",J467,0)</f>
        <v>0</v>
      </c>
      <c r="BH467" s="127">
        <f>IF(N467="sníž. přenesená",J467,0)</f>
        <v>0</v>
      </c>
      <c r="BI467" s="127">
        <f>IF(N467="nulová",J467,0)</f>
        <v>0</v>
      </c>
      <c r="BJ467" s="18" t="s">
        <v>75</v>
      </c>
      <c r="BK467" s="127">
        <f>ROUND(I467*H467,2)</f>
        <v>0</v>
      </c>
      <c r="BL467" s="18" t="s">
        <v>234</v>
      </c>
      <c r="BM467" s="126" t="s">
        <v>531</v>
      </c>
    </row>
    <row r="468" spans="2:65" s="12" customFormat="1">
      <c r="B468" s="276"/>
      <c r="C468" s="247"/>
      <c r="D468" s="277" t="s">
        <v>132</v>
      </c>
      <c r="E468" s="278" t="s">
        <v>17</v>
      </c>
      <c r="F468" s="279" t="s">
        <v>527</v>
      </c>
      <c r="G468" s="247"/>
      <c r="H468" s="278" t="s">
        <v>17</v>
      </c>
      <c r="I468" s="247"/>
      <c r="J468" s="247"/>
      <c r="K468" s="280"/>
      <c r="L468" s="247"/>
      <c r="M468" s="130"/>
      <c r="T468" s="131"/>
      <c r="AT468" s="129" t="s">
        <v>132</v>
      </c>
      <c r="AU468" s="129" t="s">
        <v>77</v>
      </c>
      <c r="AV468" s="12" t="s">
        <v>75</v>
      </c>
      <c r="AW468" s="12" t="s">
        <v>29</v>
      </c>
      <c r="AX468" s="12" t="s">
        <v>67</v>
      </c>
      <c r="AY468" s="129" t="s">
        <v>120</v>
      </c>
    </row>
    <row r="469" spans="2:65" s="13" customFormat="1">
      <c r="B469" s="281"/>
      <c r="C469" s="248"/>
      <c r="D469" s="277" t="s">
        <v>132</v>
      </c>
      <c r="E469" s="282" t="s">
        <v>17</v>
      </c>
      <c r="F469" s="283" t="s">
        <v>75</v>
      </c>
      <c r="G469" s="248"/>
      <c r="H469" s="284">
        <v>1</v>
      </c>
      <c r="I469" s="248"/>
      <c r="J469" s="248"/>
      <c r="K469" s="285"/>
      <c r="L469" s="248"/>
      <c r="M469" s="133"/>
      <c r="T469" s="134"/>
      <c r="AT469" s="132" t="s">
        <v>132</v>
      </c>
      <c r="AU469" s="132" t="s">
        <v>77</v>
      </c>
      <c r="AV469" s="13" t="s">
        <v>77</v>
      </c>
      <c r="AW469" s="13" t="s">
        <v>29</v>
      </c>
      <c r="AX469" s="13" t="s">
        <v>67</v>
      </c>
      <c r="AY469" s="132" t="s">
        <v>120</v>
      </c>
    </row>
    <row r="470" spans="2:65" s="14" customFormat="1">
      <c r="B470" s="286"/>
      <c r="C470" s="249"/>
      <c r="D470" s="277" t="s">
        <v>132</v>
      </c>
      <c r="E470" s="287" t="s">
        <v>17</v>
      </c>
      <c r="F470" s="288" t="s">
        <v>134</v>
      </c>
      <c r="G470" s="249"/>
      <c r="H470" s="289">
        <v>1</v>
      </c>
      <c r="I470" s="249"/>
      <c r="J470" s="249"/>
      <c r="K470" s="290"/>
      <c r="L470" s="249"/>
      <c r="M470" s="136"/>
      <c r="T470" s="137"/>
      <c r="AT470" s="135" t="s">
        <v>132</v>
      </c>
      <c r="AU470" s="135" t="s">
        <v>77</v>
      </c>
      <c r="AV470" s="14" t="s">
        <v>128</v>
      </c>
      <c r="AW470" s="14" t="s">
        <v>29</v>
      </c>
      <c r="AX470" s="14" t="s">
        <v>75</v>
      </c>
      <c r="AY470" s="135" t="s">
        <v>120</v>
      </c>
    </row>
    <row r="471" spans="2:65" s="1" customFormat="1" ht="16.5" customHeight="1">
      <c r="B471" s="255"/>
      <c r="C471" s="116">
        <v>69</v>
      </c>
      <c r="D471" s="116" t="s">
        <v>123</v>
      </c>
      <c r="E471" s="117" t="s">
        <v>532</v>
      </c>
      <c r="F471" s="118" t="s">
        <v>533</v>
      </c>
      <c r="G471" s="119" t="s">
        <v>126</v>
      </c>
      <c r="H471" s="120">
        <v>1</v>
      </c>
      <c r="I471" s="313"/>
      <c r="J471" s="121">
        <f>ROUND(I471*H471,2)</f>
        <v>0</v>
      </c>
      <c r="K471" s="273" t="s">
        <v>127</v>
      </c>
      <c r="L471" s="235"/>
      <c r="M471" s="122" t="s">
        <v>17</v>
      </c>
      <c r="N471" s="123" t="s">
        <v>38</v>
      </c>
      <c r="O471" s="124">
        <v>0.08</v>
      </c>
      <c r="P471" s="124">
        <f>O471*H471</f>
        <v>0.08</v>
      </c>
      <c r="Q471" s="124">
        <v>0</v>
      </c>
      <c r="R471" s="124">
        <f>Q471*H471</f>
        <v>0</v>
      </c>
      <c r="S471" s="124">
        <v>0</v>
      </c>
      <c r="T471" s="125">
        <f>S471*H471</f>
        <v>0</v>
      </c>
      <c r="AR471" s="126" t="s">
        <v>234</v>
      </c>
      <c r="AT471" s="126" t="s">
        <v>123</v>
      </c>
      <c r="AU471" s="126" t="s">
        <v>77</v>
      </c>
      <c r="AY471" s="18" t="s">
        <v>120</v>
      </c>
      <c r="BE471" s="127">
        <f>IF(N471="základní",J471,0)</f>
        <v>0</v>
      </c>
      <c r="BF471" s="127">
        <f>IF(N471="snížená",J471,0)</f>
        <v>0</v>
      </c>
      <c r="BG471" s="127">
        <f>IF(N471="zákl. přenesená",J471,0)</f>
        <v>0</v>
      </c>
      <c r="BH471" s="127">
        <f>IF(N471="sníž. přenesená",J471,0)</f>
        <v>0</v>
      </c>
      <c r="BI471" s="127">
        <f>IF(N471="nulová",J471,0)</f>
        <v>0</v>
      </c>
      <c r="BJ471" s="18" t="s">
        <v>75</v>
      </c>
      <c r="BK471" s="127">
        <f>ROUND(I471*H471,2)</f>
        <v>0</v>
      </c>
      <c r="BL471" s="18" t="s">
        <v>234</v>
      </c>
      <c r="BM471" s="126" t="s">
        <v>534</v>
      </c>
    </row>
    <row r="472" spans="2:65" s="1" customFormat="1">
      <c r="B472" s="255"/>
      <c r="C472" s="235"/>
      <c r="D472" s="274" t="s">
        <v>130</v>
      </c>
      <c r="E472" s="235"/>
      <c r="F472" s="275" t="s">
        <v>535</v>
      </c>
      <c r="G472" s="235"/>
      <c r="H472" s="235"/>
      <c r="I472" s="235"/>
      <c r="J472" s="235"/>
      <c r="K472" s="257"/>
      <c r="L472" s="235"/>
      <c r="M472" s="128"/>
      <c r="T472" s="49"/>
      <c r="AT472" s="18" t="s">
        <v>130</v>
      </c>
      <c r="AU472" s="18" t="s">
        <v>77</v>
      </c>
    </row>
    <row r="473" spans="2:65" s="12" customFormat="1">
      <c r="B473" s="276"/>
      <c r="C473" s="247"/>
      <c r="D473" s="277" t="s">
        <v>132</v>
      </c>
      <c r="E473" s="278" t="s">
        <v>17</v>
      </c>
      <c r="F473" s="279" t="s">
        <v>494</v>
      </c>
      <c r="G473" s="247"/>
      <c r="H473" s="278" t="s">
        <v>17</v>
      </c>
      <c r="I473" s="247"/>
      <c r="J473" s="247"/>
      <c r="K473" s="280"/>
      <c r="L473" s="247"/>
      <c r="M473" s="130"/>
      <c r="T473" s="131"/>
      <c r="AT473" s="129" t="s">
        <v>132</v>
      </c>
      <c r="AU473" s="129" t="s">
        <v>77</v>
      </c>
      <c r="AV473" s="12" t="s">
        <v>75</v>
      </c>
      <c r="AW473" s="12" t="s">
        <v>29</v>
      </c>
      <c r="AX473" s="12" t="s">
        <v>67</v>
      </c>
      <c r="AY473" s="129" t="s">
        <v>120</v>
      </c>
    </row>
    <row r="474" spans="2:65" s="13" customFormat="1">
      <c r="B474" s="281"/>
      <c r="C474" s="248"/>
      <c r="D474" s="277" t="s">
        <v>132</v>
      </c>
      <c r="E474" s="282" t="s">
        <v>17</v>
      </c>
      <c r="F474" s="283" t="s">
        <v>75</v>
      </c>
      <c r="G474" s="248"/>
      <c r="H474" s="284">
        <v>1</v>
      </c>
      <c r="I474" s="248"/>
      <c r="J474" s="248"/>
      <c r="K474" s="285"/>
      <c r="L474" s="248"/>
      <c r="M474" s="133"/>
      <c r="T474" s="134"/>
      <c r="AT474" s="132" t="s">
        <v>132</v>
      </c>
      <c r="AU474" s="132" t="s">
        <v>77</v>
      </c>
      <c r="AV474" s="13" t="s">
        <v>77</v>
      </c>
      <c r="AW474" s="13" t="s">
        <v>29</v>
      </c>
      <c r="AX474" s="13" t="s">
        <v>67</v>
      </c>
      <c r="AY474" s="132" t="s">
        <v>120</v>
      </c>
    </row>
    <row r="475" spans="2:65" s="14" customFormat="1">
      <c r="B475" s="286"/>
      <c r="C475" s="249"/>
      <c r="D475" s="277" t="s">
        <v>132</v>
      </c>
      <c r="E475" s="287" t="s">
        <v>17</v>
      </c>
      <c r="F475" s="288" t="s">
        <v>134</v>
      </c>
      <c r="G475" s="249"/>
      <c r="H475" s="289">
        <v>1</v>
      </c>
      <c r="I475" s="249"/>
      <c r="J475" s="249"/>
      <c r="K475" s="290"/>
      <c r="L475" s="249"/>
      <c r="M475" s="136"/>
      <c r="T475" s="137"/>
      <c r="AT475" s="135" t="s">
        <v>132</v>
      </c>
      <c r="AU475" s="135" t="s">
        <v>77</v>
      </c>
      <c r="AV475" s="14" t="s">
        <v>128</v>
      </c>
      <c r="AW475" s="14" t="s">
        <v>29</v>
      </c>
      <c r="AX475" s="14" t="s">
        <v>75</v>
      </c>
      <c r="AY475" s="135" t="s">
        <v>120</v>
      </c>
    </row>
    <row r="476" spans="2:65" s="1" customFormat="1" ht="16.5" customHeight="1">
      <c r="B476" s="255"/>
      <c r="C476" s="138">
        <v>70</v>
      </c>
      <c r="D476" s="138" t="s">
        <v>198</v>
      </c>
      <c r="E476" s="139" t="s">
        <v>536</v>
      </c>
      <c r="F476" s="140" t="s">
        <v>537</v>
      </c>
      <c r="G476" s="141" t="s">
        <v>126</v>
      </c>
      <c r="H476" s="142">
        <v>1</v>
      </c>
      <c r="I476" s="314"/>
      <c r="J476" s="143">
        <f>ROUND(I476*H476,2)</f>
        <v>0</v>
      </c>
      <c r="K476" s="291" t="s">
        <v>530</v>
      </c>
      <c r="L476" s="250"/>
      <c r="M476" s="144" t="s">
        <v>17</v>
      </c>
      <c r="N476" s="145" t="s">
        <v>38</v>
      </c>
      <c r="O476" s="124">
        <v>0</v>
      </c>
      <c r="P476" s="124">
        <f>O476*H476</f>
        <v>0</v>
      </c>
      <c r="Q476" s="124">
        <v>2.2000000000000001E-3</v>
      </c>
      <c r="R476" s="124">
        <f>Q476*H476</f>
        <v>2.2000000000000001E-3</v>
      </c>
      <c r="S476" s="124">
        <v>0</v>
      </c>
      <c r="T476" s="125">
        <f>S476*H476</f>
        <v>0</v>
      </c>
      <c r="AR476" s="126" t="s">
        <v>343</v>
      </c>
      <c r="AT476" s="126" t="s">
        <v>198</v>
      </c>
      <c r="AU476" s="126" t="s">
        <v>77</v>
      </c>
      <c r="AY476" s="18" t="s">
        <v>120</v>
      </c>
      <c r="BE476" s="127">
        <f>IF(N476="základní",J476,0)</f>
        <v>0</v>
      </c>
      <c r="BF476" s="127">
        <f>IF(N476="snížená",J476,0)</f>
        <v>0</v>
      </c>
      <c r="BG476" s="127">
        <f>IF(N476="zákl. přenesená",J476,0)</f>
        <v>0</v>
      </c>
      <c r="BH476" s="127">
        <f>IF(N476="sníž. přenesená",J476,0)</f>
        <v>0</v>
      </c>
      <c r="BI476" s="127">
        <f>IF(N476="nulová",J476,0)</f>
        <v>0</v>
      </c>
      <c r="BJ476" s="18" t="s">
        <v>75</v>
      </c>
      <c r="BK476" s="127">
        <f>ROUND(I476*H476,2)</f>
        <v>0</v>
      </c>
      <c r="BL476" s="18" t="s">
        <v>234</v>
      </c>
      <c r="BM476" s="126" t="s">
        <v>538</v>
      </c>
    </row>
    <row r="477" spans="2:65" s="12" customFormat="1">
      <c r="B477" s="276"/>
      <c r="C477" s="247"/>
      <c r="D477" s="277" t="s">
        <v>132</v>
      </c>
      <c r="E477" s="278" t="s">
        <v>17</v>
      </c>
      <c r="F477" s="279" t="s">
        <v>494</v>
      </c>
      <c r="G477" s="247"/>
      <c r="H477" s="278" t="s">
        <v>17</v>
      </c>
      <c r="I477" s="247"/>
      <c r="J477" s="247"/>
      <c r="K477" s="280"/>
      <c r="L477" s="247"/>
      <c r="M477" s="130"/>
      <c r="T477" s="131"/>
      <c r="AT477" s="129" t="s">
        <v>132</v>
      </c>
      <c r="AU477" s="129" t="s">
        <v>77</v>
      </c>
      <c r="AV477" s="12" t="s">
        <v>75</v>
      </c>
      <c r="AW477" s="12" t="s">
        <v>29</v>
      </c>
      <c r="AX477" s="12" t="s">
        <v>67</v>
      </c>
      <c r="AY477" s="129" t="s">
        <v>120</v>
      </c>
    </row>
    <row r="478" spans="2:65" s="13" customFormat="1">
      <c r="B478" s="281"/>
      <c r="C478" s="248"/>
      <c r="D478" s="277" t="s">
        <v>132</v>
      </c>
      <c r="E478" s="282" t="s">
        <v>17</v>
      </c>
      <c r="F478" s="283" t="s">
        <v>75</v>
      </c>
      <c r="G478" s="248"/>
      <c r="H478" s="284">
        <v>1</v>
      </c>
      <c r="I478" s="248"/>
      <c r="J478" s="248"/>
      <c r="K478" s="285"/>
      <c r="L478" s="248"/>
      <c r="M478" s="133"/>
      <c r="T478" s="134"/>
      <c r="AT478" s="132" t="s">
        <v>132</v>
      </c>
      <c r="AU478" s="132" t="s">
        <v>77</v>
      </c>
      <c r="AV478" s="13" t="s">
        <v>77</v>
      </c>
      <c r="AW478" s="13" t="s">
        <v>29</v>
      </c>
      <c r="AX478" s="13" t="s">
        <v>67</v>
      </c>
      <c r="AY478" s="132" t="s">
        <v>120</v>
      </c>
    </row>
    <row r="479" spans="2:65" s="14" customFormat="1">
      <c r="B479" s="286"/>
      <c r="C479" s="249"/>
      <c r="D479" s="277" t="s">
        <v>132</v>
      </c>
      <c r="E479" s="287" t="s">
        <v>17</v>
      </c>
      <c r="F479" s="288" t="s">
        <v>134</v>
      </c>
      <c r="G479" s="249"/>
      <c r="H479" s="289">
        <v>1</v>
      </c>
      <c r="I479" s="249"/>
      <c r="J479" s="249"/>
      <c r="K479" s="290"/>
      <c r="L479" s="249"/>
      <c r="M479" s="136"/>
      <c r="T479" s="137"/>
      <c r="AT479" s="135" t="s">
        <v>132</v>
      </c>
      <c r="AU479" s="135" t="s">
        <v>77</v>
      </c>
      <c r="AV479" s="14" t="s">
        <v>128</v>
      </c>
      <c r="AW479" s="14" t="s">
        <v>29</v>
      </c>
      <c r="AX479" s="14" t="s">
        <v>75</v>
      </c>
      <c r="AY479" s="135" t="s">
        <v>120</v>
      </c>
    </row>
    <row r="480" spans="2:65" s="1" customFormat="1" ht="24.2" customHeight="1">
      <c r="B480" s="255"/>
      <c r="C480" s="116">
        <v>70</v>
      </c>
      <c r="D480" s="116" t="s">
        <v>123</v>
      </c>
      <c r="E480" s="117" t="s">
        <v>539</v>
      </c>
      <c r="F480" s="118" t="s">
        <v>540</v>
      </c>
      <c r="G480" s="119" t="s">
        <v>351</v>
      </c>
      <c r="H480" s="120">
        <v>972.35900000000004</v>
      </c>
      <c r="I480" s="313"/>
      <c r="J480" s="121">
        <f>ROUND(I480*H480,2)</f>
        <v>0</v>
      </c>
      <c r="K480" s="273" t="s">
        <v>127</v>
      </c>
      <c r="L480" s="235"/>
      <c r="M480" s="122" t="s">
        <v>17</v>
      </c>
      <c r="N480" s="123" t="s">
        <v>38</v>
      </c>
      <c r="O480" s="124">
        <v>0</v>
      </c>
      <c r="P480" s="124">
        <f>O480*H480</f>
        <v>0</v>
      </c>
      <c r="Q480" s="124">
        <v>0</v>
      </c>
      <c r="R480" s="124">
        <f>Q480*H480</f>
        <v>0</v>
      </c>
      <c r="S480" s="124">
        <v>0</v>
      </c>
      <c r="T480" s="125">
        <f>S480*H480</f>
        <v>0</v>
      </c>
      <c r="AR480" s="126" t="s">
        <v>234</v>
      </c>
      <c r="AT480" s="126" t="s">
        <v>123</v>
      </c>
      <c r="AU480" s="126" t="s">
        <v>77</v>
      </c>
      <c r="AY480" s="18" t="s">
        <v>120</v>
      </c>
      <c r="BE480" s="127">
        <f>IF(N480="základní",J480,0)</f>
        <v>0</v>
      </c>
      <c r="BF480" s="127">
        <f>IF(N480="snížená",J480,0)</f>
        <v>0</v>
      </c>
      <c r="BG480" s="127">
        <f>IF(N480="zákl. přenesená",J480,0)</f>
        <v>0</v>
      </c>
      <c r="BH480" s="127">
        <f>IF(N480="sníž. přenesená",J480,0)</f>
        <v>0</v>
      </c>
      <c r="BI480" s="127">
        <f>IF(N480="nulová",J480,0)</f>
        <v>0</v>
      </c>
      <c r="BJ480" s="18" t="s">
        <v>75</v>
      </c>
      <c r="BK480" s="127">
        <f>ROUND(I480*H480,2)</f>
        <v>0</v>
      </c>
      <c r="BL480" s="18" t="s">
        <v>234</v>
      </c>
      <c r="BM480" s="126" t="s">
        <v>541</v>
      </c>
    </row>
    <row r="481" spans="2:65" s="1" customFormat="1">
      <c r="B481" s="255"/>
      <c r="C481" s="235"/>
      <c r="D481" s="274" t="s">
        <v>130</v>
      </c>
      <c r="E481" s="235"/>
      <c r="F481" s="275" t="s">
        <v>542</v>
      </c>
      <c r="G481" s="235"/>
      <c r="H481" s="235"/>
      <c r="I481" s="235"/>
      <c r="J481" s="235"/>
      <c r="K481" s="257"/>
      <c r="L481" s="235"/>
      <c r="M481" s="128"/>
      <c r="T481" s="49"/>
      <c r="AT481" s="18" t="s">
        <v>130</v>
      </c>
      <c r="AU481" s="18" t="s">
        <v>77</v>
      </c>
    </row>
    <row r="482" spans="2:65" s="11" customFormat="1" ht="22.9" customHeight="1">
      <c r="B482" s="266"/>
      <c r="C482" s="234"/>
      <c r="D482" s="267" t="s">
        <v>66</v>
      </c>
      <c r="E482" s="271" t="s">
        <v>543</v>
      </c>
      <c r="F482" s="271" t="s">
        <v>544</v>
      </c>
      <c r="G482" s="234"/>
      <c r="H482" s="234"/>
      <c r="I482" s="234"/>
      <c r="J482" s="272">
        <f>BK482</f>
        <v>0</v>
      </c>
      <c r="K482" s="270"/>
      <c r="L482" s="234"/>
      <c r="M482" s="111"/>
      <c r="P482" s="112">
        <f>SUM(P483:P514)</f>
        <v>13.008800000000001</v>
      </c>
      <c r="R482" s="112">
        <f>SUM(R483:R514)</f>
        <v>0.38465899999999992</v>
      </c>
      <c r="T482" s="113">
        <f>SUM(T483:T514)</f>
        <v>0</v>
      </c>
      <c r="AR482" s="110" t="s">
        <v>77</v>
      </c>
      <c r="AT482" s="114" t="s">
        <v>66</v>
      </c>
      <c r="AU482" s="114" t="s">
        <v>75</v>
      </c>
      <c r="AY482" s="110" t="s">
        <v>120</v>
      </c>
      <c r="BK482" s="115">
        <f>SUM(BK483:BK514)</f>
        <v>0</v>
      </c>
    </row>
    <row r="483" spans="2:65" s="1" customFormat="1" ht="16.5" customHeight="1">
      <c r="B483" s="255"/>
      <c r="C483" s="116">
        <v>72</v>
      </c>
      <c r="D483" s="116" t="s">
        <v>123</v>
      </c>
      <c r="E483" s="117" t="s">
        <v>545</v>
      </c>
      <c r="F483" s="118" t="s">
        <v>546</v>
      </c>
      <c r="G483" s="119" t="s">
        <v>137</v>
      </c>
      <c r="H483" s="120">
        <v>10.1</v>
      </c>
      <c r="I483" s="313"/>
      <c r="J483" s="121">
        <f>ROUND(I483*H483,2)</f>
        <v>0</v>
      </c>
      <c r="K483" s="273" t="s">
        <v>127</v>
      </c>
      <c r="L483" s="235"/>
      <c r="M483" s="122" t="s">
        <v>17</v>
      </c>
      <c r="N483" s="123" t="s">
        <v>38</v>
      </c>
      <c r="O483" s="124">
        <v>2.4E-2</v>
      </c>
      <c r="P483" s="124">
        <f>O483*H483</f>
        <v>0.2424</v>
      </c>
      <c r="Q483" s="124">
        <v>0</v>
      </c>
      <c r="R483" s="124">
        <f>Q483*H483</f>
        <v>0</v>
      </c>
      <c r="S483" s="124">
        <v>0</v>
      </c>
      <c r="T483" s="125">
        <f>S483*H483</f>
        <v>0</v>
      </c>
      <c r="AR483" s="126" t="s">
        <v>234</v>
      </c>
      <c r="AT483" s="126" t="s">
        <v>123</v>
      </c>
      <c r="AU483" s="126" t="s">
        <v>77</v>
      </c>
      <c r="AY483" s="18" t="s">
        <v>120</v>
      </c>
      <c r="BE483" s="127">
        <f>IF(N483="základní",J483,0)</f>
        <v>0</v>
      </c>
      <c r="BF483" s="127">
        <f>IF(N483="snížená",J483,0)</f>
        <v>0</v>
      </c>
      <c r="BG483" s="127">
        <f>IF(N483="zákl. přenesená",J483,0)</f>
        <v>0</v>
      </c>
      <c r="BH483" s="127">
        <f>IF(N483="sníž. přenesená",J483,0)</f>
        <v>0</v>
      </c>
      <c r="BI483" s="127">
        <f>IF(N483="nulová",J483,0)</f>
        <v>0</v>
      </c>
      <c r="BJ483" s="18" t="s">
        <v>75</v>
      </c>
      <c r="BK483" s="127">
        <f>ROUND(I483*H483,2)</f>
        <v>0</v>
      </c>
      <c r="BL483" s="18" t="s">
        <v>234</v>
      </c>
      <c r="BM483" s="126" t="s">
        <v>547</v>
      </c>
    </row>
    <row r="484" spans="2:65" s="1" customFormat="1">
      <c r="B484" s="255"/>
      <c r="C484" s="235"/>
      <c r="D484" s="274" t="s">
        <v>130</v>
      </c>
      <c r="E484" s="235"/>
      <c r="F484" s="275" t="s">
        <v>548</v>
      </c>
      <c r="G484" s="235"/>
      <c r="H484" s="235"/>
      <c r="I484" s="235"/>
      <c r="J484" s="235"/>
      <c r="K484" s="257"/>
      <c r="L484" s="235"/>
      <c r="M484" s="128"/>
      <c r="T484" s="49"/>
      <c r="AT484" s="18" t="s">
        <v>130</v>
      </c>
      <c r="AU484" s="18" t="s">
        <v>77</v>
      </c>
    </row>
    <row r="485" spans="2:65" s="12" customFormat="1">
      <c r="B485" s="276"/>
      <c r="C485" s="247"/>
      <c r="D485" s="277" t="s">
        <v>132</v>
      </c>
      <c r="E485" s="278" t="s">
        <v>17</v>
      </c>
      <c r="F485" s="279" t="s">
        <v>549</v>
      </c>
      <c r="G485" s="247"/>
      <c r="H485" s="278" t="s">
        <v>17</v>
      </c>
      <c r="I485" s="247"/>
      <c r="J485" s="247"/>
      <c r="K485" s="280"/>
      <c r="L485" s="247"/>
      <c r="M485" s="130"/>
      <c r="T485" s="131"/>
      <c r="AT485" s="129" t="s">
        <v>132</v>
      </c>
      <c r="AU485" s="129" t="s">
        <v>77</v>
      </c>
      <c r="AV485" s="12" t="s">
        <v>75</v>
      </c>
      <c r="AW485" s="12" t="s">
        <v>29</v>
      </c>
      <c r="AX485" s="12" t="s">
        <v>67</v>
      </c>
      <c r="AY485" s="129" t="s">
        <v>120</v>
      </c>
    </row>
    <row r="486" spans="2:65" s="13" customFormat="1">
      <c r="B486" s="281"/>
      <c r="C486" s="248"/>
      <c r="D486" s="277" t="s">
        <v>132</v>
      </c>
      <c r="E486" s="282" t="s">
        <v>17</v>
      </c>
      <c r="F486" s="283" t="s">
        <v>208</v>
      </c>
      <c r="G486" s="248"/>
      <c r="H486" s="284">
        <v>10.1</v>
      </c>
      <c r="I486" s="248"/>
      <c r="J486" s="248"/>
      <c r="K486" s="285"/>
      <c r="L486" s="248"/>
      <c r="M486" s="133"/>
      <c r="T486" s="134"/>
      <c r="AT486" s="132" t="s">
        <v>132</v>
      </c>
      <c r="AU486" s="132" t="s">
        <v>77</v>
      </c>
      <c r="AV486" s="13" t="s">
        <v>77</v>
      </c>
      <c r="AW486" s="13" t="s">
        <v>29</v>
      </c>
      <c r="AX486" s="13" t="s">
        <v>67</v>
      </c>
      <c r="AY486" s="132" t="s">
        <v>120</v>
      </c>
    </row>
    <row r="487" spans="2:65" s="14" customFormat="1">
      <c r="B487" s="286"/>
      <c r="C487" s="249"/>
      <c r="D487" s="277" t="s">
        <v>132</v>
      </c>
      <c r="E487" s="287" t="s">
        <v>17</v>
      </c>
      <c r="F487" s="288" t="s">
        <v>134</v>
      </c>
      <c r="G487" s="249"/>
      <c r="H487" s="289">
        <v>10.1</v>
      </c>
      <c r="I487" s="249"/>
      <c r="J487" s="249"/>
      <c r="K487" s="290"/>
      <c r="L487" s="249"/>
      <c r="M487" s="136"/>
      <c r="T487" s="137"/>
      <c r="AT487" s="135" t="s">
        <v>132</v>
      </c>
      <c r="AU487" s="135" t="s">
        <v>77</v>
      </c>
      <c r="AV487" s="14" t="s">
        <v>128</v>
      </c>
      <c r="AW487" s="14" t="s">
        <v>29</v>
      </c>
      <c r="AX487" s="14" t="s">
        <v>75</v>
      </c>
      <c r="AY487" s="135" t="s">
        <v>120</v>
      </c>
    </row>
    <row r="488" spans="2:65" s="1" customFormat="1" ht="24.2" customHeight="1">
      <c r="B488" s="255"/>
      <c r="C488" s="116">
        <v>73</v>
      </c>
      <c r="D488" s="116" t="s">
        <v>123</v>
      </c>
      <c r="E488" s="117" t="s">
        <v>550</v>
      </c>
      <c r="F488" s="118" t="s">
        <v>551</v>
      </c>
      <c r="G488" s="119" t="s">
        <v>137</v>
      </c>
      <c r="H488" s="120">
        <v>10.1</v>
      </c>
      <c r="I488" s="313"/>
      <c r="J488" s="121">
        <f>ROUND(I488*H488,2)</f>
        <v>0</v>
      </c>
      <c r="K488" s="273" t="s">
        <v>127</v>
      </c>
      <c r="L488" s="235"/>
      <c r="M488" s="122" t="s">
        <v>17</v>
      </c>
      <c r="N488" s="123" t="s">
        <v>38</v>
      </c>
      <c r="O488" s="124">
        <v>0.245</v>
      </c>
      <c r="P488" s="124">
        <f>O488*H488</f>
        <v>2.4744999999999999</v>
      </c>
      <c r="Q488" s="124">
        <v>7.4999999999999997E-3</v>
      </c>
      <c r="R488" s="124">
        <f>Q488*H488</f>
        <v>7.5749999999999998E-2</v>
      </c>
      <c r="S488" s="124">
        <v>0</v>
      </c>
      <c r="T488" s="125">
        <f>S488*H488</f>
        <v>0</v>
      </c>
      <c r="AR488" s="126" t="s">
        <v>234</v>
      </c>
      <c r="AT488" s="126" t="s">
        <v>123</v>
      </c>
      <c r="AU488" s="126" t="s">
        <v>77</v>
      </c>
      <c r="AY488" s="18" t="s">
        <v>120</v>
      </c>
      <c r="BE488" s="127">
        <f>IF(N488="základní",J488,0)</f>
        <v>0</v>
      </c>
      <c r="BF488" s="127">
        <f>IF(N488="snížená",J488,0)</f>
        <v>0</v>
      </c>
      <c r="BG488" s="127">
        <f>IF(N488="zákl. přenesená",J488,0)</f>
        <v>0</v>
      </c>
      <c r="BH488" s="127">
        <f>IF(N488="sníž. přenesená",J488,0)</f>
        <v>0</v>
      </c>
      <c r="BI488" s="127">
        <f>IF(N488="nulová",J488,0)</f>
        <v>0</v>
      </c>
      <c r="BJ488" s="18" t="s">
        <v>75</v>
      </c>
      <c r="BK488" s="127">
        <f>ROUND(I488*H488,2)</f>
        <v>0</v>
      </c>
      <c r="BL488" s="18" t="s">
        <v>234</v>
      </c>
      <c r="BM488" s="126" t="s">
        <v>552</v>
      </c>
    </row>
    <row r="489" spans="2:65" s="1" customFormat="1">
      <c r="B489" s="255"/>
      <c r="C489" s="235"/>
      <c r="D489" s="274" t="s">
        <v>130</v>
      </c>
      <c r="E489" s="235"/>
      <c r="F489" s="275" t="s">
        <v>553</v>
      </c>
      <c r="G489" s="235"/>
      <c r="H489" s="235"/>
      <c r="I489" s="235"/>
      <c r="J489" s="235"/>
      <c r="K489" s="257"/>
      <c r="L489" s="235"/>
      <c r="M489" s="128"/>
      <c r="T489" s="49"/>
      <c r="AT489" s="18" t="s">
        <v>130</v>
      </c>
      <c r="AU489" s="18" t="s">
        <v>77</v>
      </c>
    </row>
    <row r="490" spans="2:65" s="12" customFormat="1">
      <c r="B490" s="276"/>
      <c r="C490" s="247"/>
      <c r="D490" s="277" t="s">
        <v>132</v>
      </c>
      <c r="E490" s="278" t="s">
        <v>17</v>
      </c>
      <c r="F490" s="279" t="s">
        <v>549</v>
      </c>
      <c r="G490" s="247"/>
      <c r="H490" s="278" t="s">
        <v>17</v>
      </c>
      <c r="I490" s="247"/>
      <c r="J490" s="247"/>
      <c r="K490" s="280"/>
      <c r="L490" s="247"/>
      <c r="M490" s="130"/>
      <c r="T490" s="131"/>
      <c r="AT490" s="129" t="s">
        <v>132</v>
      </c>
      <c r="AU490" s="129" t="s">
        <v>77</v>
      </c>
      <c r="AV490" s="12" t="s">
        <v>75</v>
      </c>
      <c r="AW490" s="12" t="s">
        <v>29</v>
      </c>
      <c r="AX490" s="12" t="s">
        <v>67</v>
      </c>
      <c r="AY490" s="129" t="s">
        <v>120</v>
      </c>
    </row>
    <row r="491" spans="2:65" s="13" customFormat="1">
      <c r="B491" s="281"/>
      <c r="C491" s="248"/>
      <c r="D491" s="277" t="s">
        <v>132</v>
      </c>
      <c r="E491" s="282" t="s">
        <v>17</v>
      </c>
      <c r="F491" s="283" t="s">
        <v>208</v>
      </c>
      <c r="G491" s="248"/>
      <c r="H491" s="284">
        <v>10.1</v>
      </c>
      <c r="I491" s="248"/>
      <c r="J491" s="248"/>
      <c r="K491" s="285"/>
      <c r="L491" s="248"/>
      <c r="M491" s="133"/>
      <c r="T491" s="134"/>
      <c r="AT491" s="132" t="s">
        <v>132</v>
      </c>
      <c r="AU491" s="132" t="s">
        <v>77</v>
      </c>
      <c r="AV491" s="13" t="s">
        <v>77</v>
      </c>
      <c r="AW491" s="13" t="s">
        <v>29</v>
      </c>
      <c r="AX491" s="13" t="s">
        <v>67</v>
      </c>
      <c r="AY491" s="132" t="s">
        <v>120</v>
      </c>
    </row>
    <row r="492" spans="2:65" s="14" customFormat="1">
      <c r="B492" s="286"/>
      <c r="C492" s="249"/>
      <c r="D492" s="277" t="s">
        <v>132</v>
      </c>
      <c r="E492" s="287" t="s">
        <v>17</v>
      </c>
      <c r="F492" s="288" t="s">
        <v>134</v>
      </c>
      <c r="G492" s="249"/>
      <c r="H492" s="289">
        <v>10.1</v>
      </c>
      <c r="I492" s="249"/>
      <c r="J492" s="249"/>
      <c r="K492" s="290"/>
      <c r="L492" s="249"/>
      <c r="M492" s="136"/>
      <c r="T492" s="137"/>
      <c r="AT492" s="135" t="s">
        <v>132</v>
      </c>
      <c r="AU492" s="135" t="s">
        <v>77</v>
      </c>
      <c r="AV492" s="14" t="s">
        <v>128</v>
      </c>
      <c r="AW492" s="14" t="s">
        <v>29</v>
      </c>
      <c r="AX492" s="14" t="s">
        <v>75</v>
      </c>
      <c r="AY492" s="135" t="s">
        <v>120</v>
      </c>
    </row>
    <row r="493" spans="2:65" s="1" customFormat="1" ht="24.2" customHeight="1">
      <c r="B493" s="255"/>
      <c r="C493" s="116">
        <v>74</v>
      </c>
      <c r="D493" s="116" t="s">
        <v>123</v>
      </c>
      <c r="E493" s="117" t="s">
        <v>554</v>
      </c>
      <c r="F493" s="118" t="s">
        <v>555</v>
      </c>
      <c r="G493" s="119" t="s">
        <v>137</v>
      </c>
      <c r="H493" s="120">
        <v>10.1</v>
      </c>
      <c r="I493" s="313"/>
      <c r="J493" s="121">
        <f>ROUND(I493*H493,2)</f>
        <v>0</v>
      </c>
      <c r="K493" s="273" t="s">
        <v>127</v>
      </c>
      <c r="L493" s="235"/>
      <c r="M493" s="122" t="s">
        <v>17</v>
      </c>
      <c r="N493" s="123" t="s">
        <v>38</v>
      </c>
      <c r="O493" s="124">
        <v>0.74099999999999999</v>
      </c>
      <c r="P493" s="124">
        <f>O493*H493</f>
        <v>7.4840999999999998</v>
      </c>
      <c r="Q493" s="124">
        <v>6.8900000000000003E-3</v>
      </c>
      <c r="R493" s="124">
        <f>Q493*H493</f>
        <v>6.9588999999999998E-2</v>
      </c>
      <c r="S493" s="124">
        <v>0</v>
      </c>
      <c r="T493" s="125">
        <f>S493*H493</f>
        <v>0</v>
      </c>
      <c r="AR493" s="126" t="s">
        <v>234</v>
      </c>
      <c r="AT493" s="126" t="s">
        <v>123</v>
      </c>
      <c r="AU493" s="126" t="s">
        <v>77</v>
      </c>
      <c r="AY493" s="18" t="s">
        <v>120</v>
      </c>
      <c r="BE493" s="127">
        <f>IF(N493="základní",J493,0)</f>
        <v>0</v>
      </c>
      <c r="BF493" s="127">
        <f>IF(N493="snížená",J493,0)</f>
        <v>0</v>
      </c>
      <c r="BG493" s="127">
        <f>IF(N493="zákl. přenesená",J493,0)</f>
        <v>0</v>
      </c>
      <c r="BH493" s="127">
        <f>IF(N493="sníž. přenesená",J493,0)</f>
        <v>0</v>
      </c>
      <c r="BI493" s="127">
        <f>IF(N493="nulová",J493,0)</f>
        <v>0</v>
      </c>
      <c r="BJ493" s="18" t="s">
        <v>75</v>
      </c>
      <c r="BK493" s="127">
        <f>ROUND(I493*H493,2)</f>
        <v>0</v>
      </c>
      <c r="BL493" s="18" t="s">
        <v>234</v>
      </c>
      <c r="BM493" s="126" t="s">
        <v>556</v>
      </c>
    </row>
    <row r="494" spans="2:65" s="1" customFormat="1">
      <c r="B494" s="255"/>
      <c r="C494" s="235"/>
      <c r="D494" s="274" t="s">
        <v>130</v>
      </c>
      <c r="E494" s="235"/>
      <c r="F494" s="275" t="s">
        <v>557</v>
      </c>
      <c r="G494" s="235"/>
      <c r="H494" s="235"/>
      <c r="I494" s="235"/>
      <c r="J494" s="235"/>
      <c r="K494" s="257"/>
      <c r="L494" s="235"/>
      <c r="M494" s="128"/>
      <c r="T494" s="49"/>
      <c r="AT494" s="18" t="s">
        <v>130</v>
      </c>
      <c r="AU494" s="18" t="s">
        <v>77</v>
      </c>
    </row>
    <row r="495" spans="2:65" s="12" customFormat="1">
      <c r="B495" s="276"/>
      <c r="C495" s="247"/>
      <c r="D495" s="277" t="s">
        <v>132</v>
      </c>
      <c r="E495" s="278" t="s">
        <v>17</v>
      </c>
      <c r="F495" s="279" t="s">
        <v>549</v>
      </c>
      <c r="G495" s="247"/>
      <c r="H495" s="278" t="s">
        <v>17</v>
      </c>
      <c r="I495" s="247"/>
      <c r="J495" s="247"/>
      <c r="K495" s="280"/>
      <c r="L495" s="247"/>
      <c r="M495" s="130"/>
      <c r="T495" s="131"/>
      <c r="AT495" s="129" t="s">
        <v>132</v>
      </c>
      <c r="AU495" s="129" t="s">
        <v>77</v>
      </c>
      <c r="AV495" s="12" t="s">
        <v>75</v>
      </c>
      <c r="AW495" s="12" t="s">
        <v>29</v>
      </c>
      <c r="AX495" s="12" t="s">
        <v>67</v>
      </c>
      <c r="AY495" s="129" t="s">
        <v>120</v>
      </c>
    </row>
    <row r="496" spans="2:65" s="13" customFormat="1">
      <c r="B496" s="281"/>
      <c r="C496" s="248"/>
      <c r="D496" s="277" t="s">
        <v>132</v>
      </c>
      <c r="E496" s="282" t="s">
        <v>17</v>
      </c>
      <c r="F496" s="283" t="s">
        <v>208</v>
      </c>
      <c r="G496" s="248"/>
      <c r="H496" s="284">
        <v>10.1</v>
      </c>
      <c r="I496" s="248"/>
      <c r="J496" s="248"/>
      <c r="K496" s="285"/>
      <c r="L496" s="248"/>
      <c r="M496" s="133"/>
      <c r="T496" s="134"/>
      <c r="AT496" s="132" t="s">
        <v>132</v>
      </c>
      <c r="AU496" s="132" t="s">
        <v>77</v>
      </c>
      <c r="AV496" s="13" t="s">
        <v>77</v>
      </c>
      <c r="AW496" s="13" t="s">
        <v>29</v>
      </c>
      <c r="AX496" s="13" t="s">
        <v>67</v>
      </c>
      <c r="AY496" s="132" t="s">
        <v>120</v>
      </c>
    </row>
    <row r="497" spans="2:65" s="14" customFormat="1">
      <c r="B497" s="286"/>
      <c r="C497" s="249"/>
      <c r="D497" s="277" t="s">
        <v>132</v>
      </c>
      <c r="E497" s="287" t="s">
        <v>17</v>
      </c>
      <c r="F497" s="288" t="s">
        <v>134</v>
      </c>
      <c r="G497" s="249"/>
      <c r="H497" s="289">
        <v>10.1</v>
      </c>
      <c r="I497" s="249"/>
      <c r="J497" s="249"/>
      <c r="K497" s="290"/>
      <c r="L497" s="249"/>
      <c r="M497" s="136"/>
      <c r="T497" s="137"/>
      <c r="AT497" s="135" t="s">
        <v>132</v>
      </c>
      <c r="AU497" s="135" t="s">
        <v>77</v>
      </c>
      <c r="AV497" s="14" t="s">
        <v>128</v>
      </c>
      <c r="AW497" s="14" t="s">
        <v>29</v>
      </c>
      <c r="AX497" s="14" t="s">
        <v>75</v>
      </c>
      <c r="AY497" s="135" t="s">
        <v>120</v>
      </c>
    </row>
    <row r="498" spans="2:65" s="1" customFormat="1" ht="24.2" customHeight="1">
      <c r="B498" s="255"/>
      <c r="C498" s="138">
        <v>75</v>
      </c>
      <c r="D498" s="138" t="s">
        <v>198</v>
      </c>
      <c r="E498" s="139" t="s">
        <v>558</v>
      </c>
      <c r="F498" s="140" t="s">
        <v>559</v>
      </c>
      <c r="G498" s="141" t="s">
        <v>137</v>
      </c>
      <c r="H498" s="142">
        <v>11.11</v>
      </c>
      <c r="I498" s="314"/>
      <c r="J498" s="143">
        <f>ROUND(I498*H498,2)</f>
        <v>0</v>
      </c>
      <c r="K498" s="291" t="s">
        <v>127</v>
      </c>
      <c r="L498" s="250"/>
      <c r="M498" s="144" t="s">
        <v>17</v>
      </c>
      <c r="N498" s="145" t="s">
        <v>38</v>
      </c>
      <c r="O498" s="124">
        <v>0</v>
      </c>
      <c r="P498" s="124">
        <f>O498*H498</f>
        <v>0</v>
      </c>
      <c r="Q498" s="124">
        <v>1.9199999999999998E-2</v>
      </c>
      <c r="R498" s="124">
        <f>Q498*H498</f>
        <v>0.21331199999999997</v>
      </c>
      <c r="S498" s="124">
        <v>0</v>
      </c>
      <c r="T498" s="125">
        <f>S498*H498</f>
        <v>0</v>
      </c>
      <c r="AR498" s="126" t="s">
        <v>343</v>
      </c>
      <c r="AT498" s="126" t="s">
        <v>198</v>
      </c>
      <c r="AU498" s="126" t="s">
        <v>77</v>
      </c>
      <c r="AY498" s="18" t="s">
        <v>120</v>
      </c>
      <c r="BE498" s="127">
        <f>IF(N498="základní",J498,0)</f>
        <v>0</v>
      </c>
      <c r="BF498" s="127">
        <f>IF(N498="snížená",J498,0)</f>
        <v>0</v>
      </c>
      <c r="BG498" s="127">
        <f>IF(N498="zákl. přenesená",J498,0)</f>
        <v>0</v>
      </c>
      <c r="BH498" s="127">
        <f>IF(N498="sníž. přenesená",J498,0)</f>
        <v>0</v>
      </c>
      <c r="BI498" s="127">
        <f>IF(N498="nulová",J498,0)</f>
        <v>0</v>
      </c>
      <c r="BJ498" s="18" t="s">
        <v>75</v>
      </c>
      <c r="BK498" s="127">
        <f>ROUND(I498*H498,2)</f>
        <v>0</v>
      </c>
      <c r="BL498" s="18" t="s">
        <v>234</v>
      </c>
      <c r="BM498" s="126" t="s">
        <v>560</v>
      </c>
    </row>
    <row r="499" spans="2:65" s="12" customFormat="1">
      <c r="B499" s="276"/>
      <c r="C499" s="247"/>
      <c r="D499" s="277" t="s">
        <v>132</v>
      </c>
      <c r="E499" s="278" t="s">
        <v>17</v>
      </c>
      <c r="F499" s="279" t="s">
        <v>549</v>
      </c>
      <c r="G499" s="247"/>
      <c r="H499" s="278" t="s">
        <v>17</v>
      </c>
      <c r="I499" s="247"/>
      <c r="J499" s="247"/>
      <c r="K499" s="280"/>
      <c r="L499" s="247"/>
      <c r="M499" s="130"/>
      <c r="T499" s="131"/>
      <c r="AT499" s="129" t="s">
        <v>132</v>
      </c>
      <c r="AU499" s="129" t="s">
        <v>77</v>
      </c>
      <c r="AV499" s="12" t="s">
        <v>75</v>
      </c>
      <c r="AW499" s="12" t="s">
        <v>29</v>
      </c>
      <c r="AX499" s="12" t="s">
        <v>67</v>
      </c>
      <c r="AY499" s="129" t="s">
        <v>120</v>
      </c>
    </row>
    <row r="500" spans="2:65" s="13" customFormat="1">
      <c r="B500" s="281"/>
      <c r="C500" s="248"/>
      <c r="D500" s="277" t="s">
        <v>132</v>
      </c>
      <c r="E500" s="282" t="s">
        <v>17</v>
      </c>
      <c r="F500" s="283" t="s">
        <v>208</v>
      </c>
      <c r="G500" s="248"/>
      <c r="H500" s="284">
        <v>10.1</v>
      </c>
      <c r="I500" s="248"/>
      <c r="J500" s="248"/>
      <c r="K500" s="285"/>
      <c r="L500" s="248"/>
      <c r="M500" s="133"/>
      <c r="T500" s="134"/>
      <c r="AT500" s="132" t="s">
        <v>132</v>
      </c>
      <c r="AU500" s="132" t="s">
        <v>77</v>
      </c>
      <c r="AV500" s="13" t="s">
        <v>77</v>
      </c>
      <c r="AW500" s="13" t="s">
        <v>29</v>
      </c>
      <c r="AX500" s="13" t="s">
        <v>67</v>
      </c>
      <c r="AY500" s="132" t="s">
        <v>120</v>
      </c>
    </row>
    <row r="501" spans="2:65" s="14" customFormat="1">
      <c r="B501" s="286"/>
      <c r="C501" s="249"/>
      <c r="D501" s="277" t="s">
        <v>132</v>
      </c>
      <c r="E501" s="287" t="s">
        <v>17</v>
      </c>
      <c r="F501" s="288" t="s">
        <v>134</v>
      </c>
      <c r="G501" s="249"/>
      <c r="H501" s="289">
        <v>10.1</v>
      </c>
      <c r="I501" s="249"/>
      <c r="J501" s="249"/>
      <c r="K501" s="290"/>
      <c r="L501" s="249"/>
      <c r="M501" s="136"/>
      <c r="T501" s="137"/>
      <c r="AT501" s="135" t="s">
        <v>132</v>
      </c>
      <c r="AU501" s="135" t="s">
        <v>77</v>
      </c>
      <c r="AV501" s="14" t="s">
        <v>128</v>
      </c>
      <c r="AW501" s="14" t="s">
        <v>29</v>
      </c>
      <c r="AX501" s="14" t="s">
        <v>75</v>
      </c>
      <c r="AY501" s="135" t="s">
        <v>120</v>
      </c>
    </row>
    <row r="502" spans="2:65" s="13" customFormat="1">
      <c r="B502" s="281"/>
      <c r="C502" s="248"/>
      <c r="D502" s="277" t="s">
        <v>132</v>
      </c>
      <c r="E502" s="248"/>
      <c r="F502" s="283" t="s">
        <v>561</v>
      </c>
      <c r="G502" s="248"/>
      <c r="H502" s="284">
        <v>11.11</v>
      </c>
      <c r="I502" s="248"/>
      <c r="J502" s="248"/>
      <c r="K502" s="285"/>
      <c r="L502" s="248"/>
      <c r="M502" s="133"/>
      <c r="T502" s="134"/>
      <c r="AT502" s="132" t="s">
        <v>132</v>
      </c>
      <c r="AU502" s="132" t="s">
        <v>77</v>
      </c>
      <c r="AV502" s="13" t="s">
        <v>77</v>
      </c>
      <c r="AW502" s="13" t="s">
        <v>4</v>
      </c>
      <c r="AX502" s="13" t="s">
        <v>75</v>
      </c>
      <c r="AY502" s="132" t="s">
        <v>120</v>
      </c>
    </row>
    <row r="503" spans="2:65" s="1" customFormat="1" ht="16.5" customHeight="1">
      <c r="B503" s="255"/>
      <c r="C503" s="116">
        <v>76</v>
      </c>
      <c r="D503" s="116" t="s">
        <v>123</v>
      </c>
      <c r="E503" s="117" t="s">
        <v>562</v>
      </c>
      <c r="F503" s="118" t="s">
        <v>563</v>
      </c>
      <c r="G503" s="119" t="s">
        <v>137</v>
      </c>
      <c r="H503" s="120">
        <v>10.1</v>
      </c>
      <c r="I503" s="313"/>
      <c r="J503" s="121">
        <f>ROUND(I503*H503,2)</f>
        <v>0</v>
      </c>
      <c r="K503" s="273" t="s">
        <v>127</v>
      </c>
      <c r="L503" s="235"/>
      <c r="M503" s="122" t="s">
        <v>17</v>
      </c>
      <c r="N503" s="123" t="s">
        <v>38</v>
      </c>
      <c r="O503" s="124">
        <v>0.27800000000000002</v>
      </c>
      <c r="P503" s="124">
        <f>O503*H503</f>
        <v>2.8078000000000003</v>
      </c>
      <c r="Q503" s="124">
        <v>0</v>
      </c>
      <c r="R503" s="124">
        <f>Q503*H503</f>
        <v>0</v>
      </c>
      <c r="S503" s="124">
        <v>0</v>
      </c>
      <c r="T503" s="125">
        <f>S503*H503</f>
        <v>0</v>
      </c>
      <c r="AR503" s="126" t="s">
        <v>234</v>
      </c>
      <c r="AT503" s="126" t="s">
        <v>123</v>
      </c>
      <c r="AU503" s="126" t="s">
        <v>77</v>
      </c>
      <c r="AY503" s="18" t="s">
        <v>120</v>
      </c>
      <c r="BE503" s="127">
        <f>IF(N503="základní",J503,0)</f>
        <v>0</v>
      </c>
      <c r="BF503" s="127">
        <f>IF(N503="snížená",J503,0)</f>
        <v>0</v>
      </c>
      <c r="BG503" s="127">
        <f>IF(N503="zákl. přenesená",J503,0)</f>
        <v>0</v>
      </c>
      <c r="BH503" s="127">
        <f>IF(N503="sníž. přenesená",J503,0)</f>
        <v>0</v>
      </c>
      <c r="BI503" s="127">
        <f>IF(N503="nulová",J503,0)</f>
        <v>0</v>
      </c>
      <c r="BJ503" s="18" t="s">
        <v>75</v>
      </c>
      <c r="BK503" s="127">
        <f>ROUND(I503*H503,2)</f>
        <v>0</v>
      </c>
      <c r="BL503" s="18" t="s">
        <v>234</v>
      </c>
      <c r="BM503" s="126" t="s">
        <v>564</v>
      </c>
    </row>
    <row r="504" spans="2:65" s="1" customFormat="1">
      <c r="B504" s="255"/>
      <c r="C504" s="235"/>
      <c r="D504" s="274" t="s">
        <v>130</v>
      </c>
      <c r="E504" s="235"/>
      <c r="F504" s="275" t="s">
        <v>565</v>
      </c>
      <c r="G504" s="235"/>
      <c r="H504" s="235"/>
      <c r="I504" s="235"/>
      <c r="J504" s="235"/>
      <c r="K504" s="257"/>
      <c r="L504" s="235"/>
      <c r="M504" s="128"/>
      <c r="T504" s="49"/>
      <c r="AT504" s="18" t="s">
        <v>130</v>
      </c>
      <c r="AU504" s="18" t="s">
        <v>77</v>
      </c>
    </row>
    <row r="505" spans="2:65" s="12" customFormat="1">
      <c r="B505" s="276"/>
      <c r="C505" s="247"/>
      <c r="D505" s="277" t="s">
        <v>132</v>
      </c>
      <c r="E505" s="278" t="s">
        <v>17</v>
      </c>
      <c r="F505" s="279" t="s">
        <v>549</v>
      </c>
      <c r="G505" s="247"/>
      <c r="H505" s="278" t="s">
        <v>17</v>
      </c>
      <c r="I505" s="247"/>
      <c r="J505" s="247"/>
      <c r="K505" s="280"/>
      <c r="L505" s="247"/>
      <c r="M505" s="130"/>
      <c r="T505" s="131"/>
      <c r="AT505" s="129" t="s">
        <v>132</v>
      </c>
      <c r="AU505" s="129" t="s">
        <v>77</v>
      </c>
      <c r="AV505" s="12" t="s">
        <v>75</v>
      </c>
      <c r="AW505" s="12" t="s">
        <v>29</v>
      </c>
      <c r="AX505" s="12" t="s">
        <v>67</v>
      </c>
      <c r="AY505" s="129" t="s">
        <v>120</v>
      </c>
    </row>
    <row r="506" spans="2:65" s="13" customFormat="1">
      <c r="B506" s="281"/>
      <c r="C506" s="248"/>
      <c r="D506" s="277" t="s">
        <v>132</v>
      </c>
      <c r="E506" s="282" t="s">
        <v>17</v>
      </c>
      <c r="F506" s="283" t="s">
        <v>208</v>
      </c>
      <c r="G506" s="248"/>
      <c r="H506" s="284">
        <v>10.1</v>
      </c>
      <c r="I506" s="248"/>
      <c r="J506" s="248"/>
      <c r="K506" s="285"/>
      <c r="L506" s="248"/>
      <c r="M506" s="133"/>
      <c r="T506" s="134"/>
      <c r="AT506" s="132" t="s">
        <v>132</v>
      </c>
      <c r="AU506" s="132" t="s">
        <v>77</v>
      </c>
      <c r="AV506" s="13" t="s">
        <v>77</v>
      </c>
      <c r="AW506" s="13" t="s">
        <v>29</v>
      </c>
      <c r="AX506" s="13" t="s">
        <v>67</v>
      </c>
      <c r="AY506" s="132" t="s">
        <v>120</v>
      </c>
    </row>
    <row r="507" spans="2:65" s="14" customFormat="1">
      <c r="B507" s="286"/>
      <c r="C507" s="249"/>
      <c r="D507" s="277" t="s">
        <v>132</v>
      </c>
      <c r="E507" s="287" t="s">
        <v>17</v>
      </c>
      <c r="F507" s="288" t="s">
        <v>134</v>
      </c>
      <c r="G507" s="249"/>
      <c r="H507" s="289">
        <v>10.1</v>
      </c>
      <c r="I507" s="249"/>
      <c r="J507" s="249"/>
      <c r="K507" s="290"/>
      <c r="L507" s="249"/>
      <c r="M507" s="136"/>
      <c r="T507" s="137"/>
      <c r="AT507" s="135" t="s">
        <v>132</v>
      </c>
      <c r="AU507" s="135" t="s">
        <v>77</v>
      </c>
      <c r="AV507" s="14" t="s">
        <v>128</v>
      </c>
      <c r="AW507" s="14" t="s">
        <v>29</v>
      </c>
      <c r="AX507" s="14" t="s">
        <v>75</v>
      </c>
      <c r="AY507" s="135" t="s">
        <v>120</v>
      </c>
    </row>
    <row r="508" spans="2:65" s="1" customFormat="1" ht="16.5" customHeight="1">
      <c r="B508" s="255"/>
      <c r="C508" s="138">
        <v>77</v>
      </c>
      <c r="D508" s="138" t="s">
        <v>198</v>
      </c>
      <c r="E508" s="139" t="s">
        <v>566</v>
      </c>
      <c r="F508" s="140" t="s">
        <v>567</v>
      </c>
      <c r="G508" s="141" t="s">
        <v>568</v>
      </c>
      <c r="H508" s="142">
        <v>26.007999999999999</v>
      </c>
      <c r="I508" s="314"/>
      <c r="J508" s="143">
        <f>ROUND(I508*H508,2)</f>
        <v>0</v>
      </c>
      <c r="K508" s="291" t="s">
        <v>127</v>
      </c>
      <c r="L508" s="250"/>
      <c r="M508" s="144" t="s">
        <v>17</v>
      </c>
      <c r="N508" s="145" t="s">
        <v>38</v>
      </c>
      <c r="O508" s="124">
        <v>0</v>
      </c>
      <c r="P508" s="124">
        <f>O508*H508</f>
        <v>0</v>
      </c>
      <c r="Q508" s="124">
        <v>1E-3</v>
      </c>
      <c r="R508" s="124">
        <f>Q508*H508</f>
        <v>2.6008E-2</v>
      </c>
      <c r="S508" s="124">
        <v>0</v>
      </c>
      <c r="T508" s="125">
        <f>S508*H508</f>
        <v>0</v>
      </c>
      <c r="AR508" s="126" t="s">
        <v>343</v>
      </c>
      <c r="AT508" s="126" t="s">
        <v>198</v>
      </c>
      <c r="AU508" s="126" t="s">
        <v>77</v>
      </c>
      <c r="AY508" s="18" t="s">
        <v>120</v>
      </c>
      <c r="BE508" s="127">
        <f>IF(N508="základní",J508,0)</f>
        <v>0</v>
      </c>
      <c r="BF508" s="127">
        <f>IF(N508="snížená",J508,0)</f>
        <v>0</v>
      </c>
      <c r="BG508" s="127">
        <f>IF(N508="zákl. přenesená",J508,0)</f>
        <v>0</v>
      </c>
      <c r="BH508" s="127">
        <f>IF(N508="sníž. přenesená",J508,0)</f>
        <v>0</v>
      </c>
      <c r="BI508" s="127">
        <f>IF(N508="nulová",J508,0)</f>
        <v>0</v>
      </c>
      <c r="BJ508" s="18" t="s">
        <v>75</v>
      </c>
      <c r="BK508" s="127">
        <f>ROUND(I508*H508,2)</f>
        <v>0</v>
      </c>
      <c r="BL508" s="18" t="s">
        <v>234</v>
      </c>
      <c r="BM508" s="126" t="s">
        <v>569</v>
      </c>
    </row>
    <row r="509" spans="2:65" s="12" customFormat="1">
      <c r="B509" s="276"/>
      <c r="C509" s="247"/>
      <c r="D509" s="277" t="s">
        <v>132</v>
      </c>
      <c r="E509" s="278" t="s">
        <v>17</v>
      </c>
      <c r="F509" s="279" t="s">
        <v>549</v>
      </c>
      <c r="G509" s="247"/>
      <c r="H509" s="278" t="s">
        <v>17</v>
      </c>
      <c r="I509" s="247"/>
      <c r="J509" s="247"/>
      <c r="K509" s="280"/>
      <c r="L509" s="247"/>
      <c r="M509" s="130"/>
      <c r="T509" s="131"/>
      <c r="AT509" s="129" t="s">
        <v>132</v>
      </c>
      <c r="AU509" s="129" t="s">
        <v>77</v>
      </c>
      <c r="AV509" s="12" t="s">
        <v>75</v>
      </c>
      <c r="AW509" s="12" t="s">
        <v>29</v>
      </c>
      <c r="AX509" s="12" t="s">
        <v>67</v>
      </c>
      <c r="AY509" s="129" t="s">
        <v>120</v>
      </c>
    </row>
    <row r="510" spans="2:65" s="13" customFormat="1">
      <c r="B510" s="281"/>
      <c r="C510" s="248"/>
      <c r="D510" s="277" t="s">
        <v>132</v>
      </c>
      <c r="E510" s="282" t="s">
        <v>17</v>
      </c>
      <c r="F510" s="283" t="s">
        <v>208</v>
      </c>
      <c r="G510" s="248"/>
      <c r="H510" s="284">
        <v>10.1</v>
      </c>
      <c r="I510" s="248"/>
      <c r="J510" s="248"/>
      <c r="K510" s="285"/>
      <c r="L510" s="248"/>
      <c r="M510" s="133"/>
      <c r="T510" s="134"/>
      <c r="AT510" s="132" t="s">
        <v>132</v>
      </c>
      <c r="AU510" s="132" t="s">
        <v>77</v>
      </c>
      <c r="AV510" s="13" t="s">
        <v>77</v>
      </c>
      <c r="AW510" s="13" t="s">
        <v>29</v>
      </c>
      <c r="AX510" s="13" t="s">
        <v>67</v>
      </c>
      <c r="AY510" s="132" t="s">
        <v>120</v>
      </c>
    </row>
    <row r="511" spans="2:65" s="14" customFormat="1">
      <c r="B511" s="286"/>
      <c r="C511" s="249"/>
      <c r="D511" s="277" t="s">
        <v>132</v>
      </c>
      <c r="E511" s="287" t="s">
        <v>17</v>
      </c>
      <c r="F511" s="288" t="s">
        <v>134</v>
      </c>
      <c r="G511" s="249"/>
      <c r="H511" s="289">
        <v>10.1</v>
      </c>
      <c r="I511" s="249"/>
      <c r="J511" s="249"/>
      <c r="K511" s="290"/>
      <c r="L511" s="249"/>
      <c r="M511" s="136"/>
      <c r="T511" s="137"/>
      <c r="AT511" s="135" t="s">
        <v>132</v>
      </c>
      <c r="AU511" s="135" t="s">
        <v>77</v>
      </c>
      <c r="AV511" s="14" t="s">
        <v>128</v>
      </c>
      <c r="AW511" s="14" t="s">
        <v>29</v>
      </c>
      <c r="AX511" s="14" t="s">
        <v>75</v>
      </c>
      <c r="AY511" s="135" t="s">
        <v>120</v>
      </c>
    </row>
    <row r="512" spans="2:65" s="13" customFormat="1">
      <c r="B512" s="281"/>
      <c r="C512" s="248"/>
      <c r="D512" s="277" t="s">
        <v>132</v>
      </c>
      <c r="E512" s="248"/>
      <c r="F512" s="283" t="s">
        <v>570</v>
      </c>
      <c r="G512" s="248"/>
      <c r="H512" s="284">
        <v>26.007999999999999</v>
      </c>
      <c r="I512" s="248"/>
      <c r="J512" s="248"/>
      <c r="K512" s="285"/>
      <c r="L512" s="248"/>
      <c r="M512" s="133"/>
      <c r="T512" s="134"/>
      <c r="AT512" s="132" t="s">
        <v>132</v>
      </c>
      <c r="AU512" s="132" t="s">
        <v>77</v>
      </c>
      <c r="AV512" s="13" t="s">
        <v>77</v>
      </c>
      <c r="AW512" s="13" t="s">
        <v>4</v>
      </c>
      <c r="AX512" s="13" t="s">
        <v>75</v>
      </c>
      <c r="AY512" s="132" t="s">
        <v>120</v>
      </c>
    </row>
    <row r="513" spans="2:65" s="1" customFormat="1" ht="24.2" customHeight="1">
      <c r="B513" s="255"/>
      <c r="C513" s="116">
        <v>78</v>
      </c>
      <c r="D513" s="116" t="s">
        <v>123</v>
      </c>
      <c r="E513" s="117" t="s">
        <v>571</v>
      </c>
      <c r="F513" s="118" t="s">
        <v>572</v>
      </c>
      <c r="G513" s="119" t="s">
        <v>351</v>
      </c>
      <c r="H513" s="120">
        <v>214.18600000000001</v>
      </c>
      <c r="I513" s="313"/>
      <c r="J513" s="121">
        <f>ROUND(I513*H513,2)</f>
        <v>0</v>
      </c>
      <c r="K513" s="273" t="s">
        <v>127</v>
      </c>
      <c r="L513" s="235"/>
      <c r="M513" s="122" t="s">
        <v>17</v>
      </c>
      <c r="N513" s="123" t="s">
        <v>38</v>
      </c>
      <c r="O513" s="124">
        <v>0</v>
      </c>
      <c r="P513" s="124">
        <f>O513*H513</f>
        <v>0</v>
      </c>
      <c r="Q513" s="124">
        <v>0</v>
      </c>
      <c r="R513" s="124">
        <f>Q513*H513</f>
        <v>0</v>
      </c>
      <c r="S513" s="124">
        <v>0</v>
      </c>
      <c r="T513" s="125">
        <f>S513*H513</f>
        <v>0</v>
      </c>
      <c r="AR513" s="126" t="s">
        <v>234</v>
      </c>
      <c r="AT513" s="126" t="s">
        <v>123</v>
      </c>
      <c r="AU513" s="126" t="s">
        <v>77</v>
      </c>
      <c r="AY513" s="18" t="s">
        <v>120</v>
      </c>
      <c r="BE513" s="127">
        <f>IF(N513="základní",J513,0)</f>
        <v>0</v>
      </c>
      <c r="BF513" s="127">
        <f>IF(N513="snížená",J513,0)</f>
        <v>0</v>
      </c>
      <c r="BG513" s="127">
        <f>IF(N513="zákl. přenesená",J513,0)</f>
        <v>0</v>
      </c>
      <c r="BH513" s="127">
        <f>IF(N513="sníž. přenesená",J513,0)</f>
        <v>0</v>
      </c>
      <c r="BI513" s="127">
        <f>IF(N513="nulová",J513,0)</f>
        <v>0</v>
      </c>
      <c r="BJ513" s="18" t="s">
        <v>75</v>
      </c>
      <c r="BK513" s="127">
        <f>ROUND(I513*H513,2)</f>
        <v>0</v>
      </c>
      <c r="BL513" s="18" t="s">
        <v>234</v>
      </c>
      <c r="BM513" s="126" t="s">
        <v>573</v>
      </c>
    </row>
    <row r="514" spans="2:65" s="1" customFormat="1">
      <c r="B514" s="255"/>
      <c r="C514" s="235"/>
      <c r="D514" s="274" t="s">
        <v>130</v>
      </c>
      <c r="E514" s="235"/>
      <c r="F514" s="275" t="s">
        <v>574</v>
      </c>
      <c r="G514" s="235"/>
      <c r="H514" s="235"/>
      <c r="I514" s="235"/>
      <c r="J514" s="235"/>
      <c r="K514" s="257"/>
      <c r="L514" s="235"/>
      <c r="M514" s="128"/>
      <c r="T514" s="49"/>
      <c r="AT514" s="18" t="s">
        <v>130</v>
      </c>
      <c r="AU514" s="18" t="s">
        <v>77</v>
      </c>
    </row>
    <row r="515" spans="2:65" s="11" customFormat="1" ht="22.9" customHeight="1">
      <c r="B515" s="266"/>
      <c r="C515" s="234"/>
      <c r="D515" s="267" t="s">
        <v>66</v>
      </c>
      <c r="E515" s="271" t="s">
        <v>575</v>
      </c>
      <c r="F515" s="271" t="s">
        <v>576</v>
      </c>
      <c r="G515" s="234"/>
      <c r="H515" s="234"/>
      <c r="I515" s="234"/>
      <c r="J515" s="272">
        <f>BK515</f>
        <v>0</v>
      </c>
      <c r="K515" s="270"/>
      <c r="L515" s="234"/>
      <c r="M515" s="111"/>
      <c r="P515" s="112">
        <f>SUM(P516:P539)</f>
        <v>29.908160000000002</v>
      </c>
      <c r="R515" s="112">
        <f>SUM(R516:R539)</f>
        <v>0.69569800000000004</v>
      </c>
      <c r="T515" s="113">
        <f>SUM(T516:T539)</f>
        <v>0</v>
      </c>
      <c r="AR515" s="110" t="s">
        <v>77</v>
      </c>
      <c r="AT515" s="114" t="s">
        <v>66</v>
      </c>
      <c r="AU515" s="114" t="s">
        <v>75</v>
      </c>
      <c r="AY515" s="110" t="s">
        <v>120</v>
      </c>
      <c r="BK515" s="115">
        <f>SUM(BK516:BK539)</f>
        <v>0</v>
      </c>
    </row>
    <row r="516" spans="2:65" s="1" customFormat="1" ht="24.2" customHeight="1">
      <c r="B516" s="255"/>
      <c r="C516" s="116">
        <v>79</v>
      </c>
      <c r="D516" s="116" t="s">
        <v>123</v>
      </c>
      <c r="E516" s="117" t="s">
        <v>577</v>
      </c>
      <c r="F516" s="118" t="s">
        <v>578</v>
      </c>
      <c r="G516" s="119" t="s">
        <v>137</v>
      </c>
      <c r="H516" s="120">
        <v>36</v>
      </c>
      <c r="I516" s="313"/>
      <c r="J516" s="121">
        <f>ROUND(I516*H516,2)</f>
        <v>0</v>
      </c>
      <c r="K516" s="273" t="s">
        <v>127</v>
      </c>
      <c r="L516" s="235"/>
      <c r="M516" s="122" t="s">
        <v>17</v>
      </c>
      <c r="N516" s="123" t="s">
        <v>38</v>
      </c>
      <c r="O516" s="124">
        <v>0.746</v>
      </c>
      <c r="P516" s="124">
        <f>O516*H516</f>
        <v>26.856000000000002</v>
      </c>
      <c r="Q516" s="124">
        <v>5.1999999999999998E-3</v>
      </c>
      <c r="R516" s="124">
        <f>Q516*H516</f>
        <v>0.18719999999999998</v>
      </c>
      <c r="S516" s="124">
        <v>0</v>
      </c>
      <c r="T516" s="125">
        <f>S516*H516</f>
        <v>0</v>
      </c>
      <c r="AR516" s="126" t="s">
        <v>234</v>
      </c>
      <c r="AT516" s="126" t="s">
        <v>123</v>
      </c>
      <c r="AU516" s="126" t="s">
        <v>77</v>
      </c>
      <c r="AY516" s="18" t="s">
        <v>120</v>
      </c>
      <c r="BE516" s="127">
        <f>IF(N516="základní",J516,0)</f>
        <v>0</v>
      </c>
      <c r="BF516" s="127">
        <f>IF(N516="snížená",J516,0)</f>
        <v>0</v>
      </c>
      <c r="BG516" s="127">
        <f>IF(N516="zákl. přenesená",J516,0)</f>
        <v>0</v>
      </c>
      <c r="BH516" s="127">
        <f>IF(N516="sníž. přenesená",J516,0)</f>
        <v>0</v>
      </c>
      <c r="BI516" s="127">
        <f>IF(N516="nulová",J516,0)</f>
        <v>0</v>
      </c>
      <c r="BJ516" s="18" t="s">
        <v>75</v>
      </c>
      <c r="BK516" s="127">
        <f>ROUND(I516*H516,2)</f>
        <v>0</v>
      </c>
      <c r="BL516" s="18" t="s">
        <v>234</v>
      </c>
      <c r="BM516" s="126" t="s">
        <v>579</v>
      </c>
    </row>
    <row r="517" spans="2:65" s="1" customFormat="1">
      <c r="B517" s="255"/>
      <c r="C517" s="235"/>
      <c r="D517" s="274" t="s">
        <v>130</v>
      </c>
      <c r="E517" s="235"/>
      <c r="F517" s="275" t="s">
        <v>580</v>
      </c>
      <c r="G517" s="235"/>
      <c r="H517" s="235"/>
      <c r="I517" s="235"/>
      <c r="J517" s="235"/>
      <c r="K517" s="257"/>
      <c r="L517" s="235"/>
      <c r="M517" s="128"/>
      <c r="T517" s="49"/>
      <c r="AT517" s="18" t="s">
        <v>130</v>
      </c>
      <c r="AU517" s="18" t="s">
        <v>77</v>
      </c>
    </row>
    <row r="518" spans="2:65" s="12" customFormat="1">
      <c r="B518" s="276"/>
      <c r="C518" s="247"/>
      <c r="D518" s="277" t="s">
        <v>132</v>
      </c>
      <c r="E518" s="278" t="s">
        <v>17</v>
      </c>
      <c r="F518" s="279" t="s">
        <v>133</v>
      </c>
      <c r="G518" s="247"/>
      <c r="H518" s="278" t="s">
        <v>17</v>
      </c>
      <c r="I518" s="247"/>
      <c r="J518" s="247"/>
      <c r="K518" s="280"/>
      <c r="L518" s="247"/>
      <c r="M518" s="130"/>
      <c r="T518" s="131"/>
      <c r="AT518" s="129" t="s">
        <v>132</v>
      </c>
      <c r="AU518" s="129" t="s">
        <v>77</v>
      </c>
      <c r="AV518" s="12" t="s">
        <v>75</v>
      </c>
      <c r="AW518" s="12" t="s">
        <v>29</v>
      </c>
      <c r="AX518" s="12" t="s">
        <v>67</v>
      </c>
      <c r="AY518" s="129" t="s">
        <v>120</v>
      </c>
    </row>
    <row r="519" spans="2:65" s="13" customFormat="1">
      <c r="B519" s="281"/>
      <c r="C519" s="248"/>
      <c r="D519" s="277" t="s">
        <v>132</v>
      </c>
      <c r="E519" s="282" t="s">
        <v>17</v>
      </c>
      <c r="F519" s="283" t="s">
        <v>367</v>
      </c>
      <c r="G519" s="248"/>
      <c r="H519" s="284">
        <v>36</v>
      </c>
      <c r="I519" s="248"/>
      <c r="J519" s="248"/>
      <c r="K519" s="285"/>
      <c r="L519" s="248"/>
      <c r="M519" s="133"/>
      <c r="T519" s="134"/>
      <c r="AT519" s="132" t="s">
        <v>132</v>
      </c>
      <c r="AU519" s="132" t="s">
        <v>77</v>
      </c>
      <c r="AV519" s="13" t="s">
        <v>77</v>
      </c>
      <c r="AW519" s="13" t="s">
        <v>29</v>
      </c>
      <c r="AX519" s="13" t="s">
        <v>67</v>
      </c>
      <c r="AY519" s="132" t="s">
        <v>120</v>
      </c>
    </row>
    <row r="520" spans="2:65" s="14" customFormat="1">
      <c r="B520" s="286"/>
      <c r="C520" s="249"/>
      <c r="D520" s="277" t="s">
        <v>132</v>
      </c>
      <c r="E520" s="287" t="s">
        <v>17</v>
      </c>
      <c r="F520" s="288" t="s">
        <v>134</v>
      </c>
      <c r="G520" s="249"/>
      <c r="H520" s="289">
        <v>36</v>
      </c>
      <c r="I520" s="249"/>
      <c r="J520" s="249"/>
      <c r="K520" s="290"/>
      <c r="L520" s="249"/>
      <c r="M520" s="136"/>
      <c r="T520" s="137"/>
      <c r="AT520" s="135" t="s">
        <v>132</v>
      </c>
      <c r="AU520" s="135" t="s">
        <v>77</v>
      </c>
      <c r="AV520" s="14" t="s">
        <v>128</v>
      </c>
      <c r="AW520" s="14" t="s">
        <v>29</v>
      </c>
      <c r="AX520" s="14" t="s">
        <v>75</v>
      </c>
      <c r="AY520" s="135" t="s">
        <v>120</v>
      </c>
    </row>
    <row r="521" spans="2:65" s="1" customFormat="1" ht="16.5" customHeight="1">
      <c r="B521" s="255"/>
      <c r="C521" s="138">
        <v>80</v>
      </c>
      <c r="D521" s="138" t="s">
        <v>198</v>
      </c>
      <c r="E521" s="139" t="s">
        <v>581</v>
      </c>
      <c r="F521" s="140" t="s">
        <v>582</v>
      </c>
      <c r="G521" s="141" t="s">
        <v>137</v>
      </c>
      <c r="H521" s="142">
        <v>39.6</v>
      </c>
      <c r="I521" s="314"/>
      <c r="J521" s="143">
        <f>ROUND(I521*H521,2)</f>
        <v>0</v>
      </c>
      <c r="K521" s="291" t="s">
        <v>127</v>
      </c>
      <c r="L521" s="250"/>
      <c r="M521" s="144" t="s">
        <v>17</v>
      </c>
      <c r="N521" s="145" t="s">
        <v>38</v>
      </c>
      <c r="O521" s="124">
        <v>0</v>
      </c>
      <c r="P521" s="124">
        <f>O521*H521</f>
        <v>0</v>
      </c>
      <c r="Q521" s="124">
        <v>1.26E-2</v>
      </c>
      <c r="R521" s="124">
        <f>Q521*H521</f>
        <v>0.49896000000000001</v>
      </c>
      <c r="S521" s="124">
        <v>0</v>
      </c>
      <c r="T521" s="125">
        <f>S521*H521</f>
        <v>0</v>
      </c>
      <c r="AR521" s="126" t="s">
        <v>343</v>
      </c>
      <c r="AT521" s="126" t="s">
        <v>198</v>
      </c>
      <c r="AU521" s="126" t="s">
        <v>77</v>
      </c>
      <c r="AY521" s="18" t="s">
        <v>120</v>
      </c>
      <c r="BE521" s="127">
        <f>IF(N521="základní",J521,0)</f>
        <v>0</v>
      </c>
      <c r="BF521" s="127">
        <f>IF(N521="snížená",J521,0)</f>
        <v>0</v>
      </c>
      <c r="BG521" s="127">
        <f>IF(N521="zákl. přenesená",J521,0)</f>
        <v>0</v>
      </c>
      <c r="BH521" s="127">
        <f>IF(N521="sníž. přenesená",J521,0)</f>
        <v>0</v>
      </c>
      <c r="BI521" s="127">
        <f>IF(N521="nulová",J521,0)</f>
        <v>0</v>
      </c>
      <c r="BJ521" s="18" t="s">
        <v>75</v>
      </c>
      <c r="BK521" s="127">
        <f>ROUND(I521*H521,2)</f>
        <v>0</v>
      </c>
      <c r="BL521" s="18" t="s">
        <v>234</v>
      </c>
      <c r="BM521" s="126" t="s">
        <v>583</v>
      </c>
    </row>
    <row r="522" spans="2:65" s="13" customFormat="1">
      <c r="B522" s="281"/>
      <c r="C522" s="248"/>
      <c r="D522" s="277" t="s">
        <v>132</v>
      </c>
      <c r="E522" s="282" t="s">
        <v>17</v>
      </c>
      <c r="F522" s="283" t="s">
        <v>367</v>
      </c>
      <c r="G522" s="248"/>
      <c r="H522" s="284">
        <v>36</v>
      </c>
      <c r="I522" s="248"/>
      <c r="J522" s="248"/>
      <c r="K522" s="285"/>
      <c r="L522" s="248"/>
      <c r="M522" s="133"/>
      <c r="T522" s="134"/>
      <c r="AT522" s="132" t="s">
        <v>132</v>
      </c>
      <c r="AU522" s="132" t="s">
        <v>77</v>
      </c>
      <c r="AV522" s="13" t="s">
        <v>77</v>
      </c>
      <c r="AW522" s="13" t="s">
        <v>29</v>
      </c>
      <c r="AX522" s="13" t="s">
        <v>67</v>
      </c>
      <c r="AY522" s="132" t="s">
        <v>120</v>
      </c>
    </row>
    <row r="523" spans="2:65" s="14" customFormat="1">
      <c r="B523" s="286"/>
      <c r="C523" s="249"/>
      <c r="D523" s="277" t="s">
        <v>132</v>
      </c>
      <c r="E523" s="287" t="s">
        <v>17</v>
      </c>
      <c r="F523" s="288" t="s">
        <v>134</v>
      </c>
      <c r="G523" s="249"/>
      <c r="H523" s="289">
        <v>36</v>
      </c>
      <c r="I523" s="249"/>
      <c r="J523" s="249"/>
      <c r="K523" s="290"/>
      <c r="L523" s="249"/>
      <c r="M523" s="136"/>
      <c r="T523" s="137"/>
      <c r="AT523" s="135" t="s">
        <v>132</v>
      </c>
      <c r="AU523" s="135" t="s">
        <v>77</v>
      </c>
      <c r="AV523" s="14" t="s">
        <v>128</v>
      </c>
      <c r="AW523" s="14" t="s">
        <v>29</v>
      </c>
      <c r="AX523" s="14" t="s">
        <v>75</v>
      </c>
      <c r="AY523" s="135" t="s">
        <v>120</v>
      </c>
    </row>
    <row r="524" spans="2:65" s="13" customFormat="1">
      <c r="B524" s="281"/>
      <c r="C524" s="248"/>
      <c r="D524" s="277" t="s">
        <v>132</v>
      </c>
      <c r="E524" s="248"/>
      <c r="F524" s="283" t="s">
        <v>584</v>
      </c>
      <c r="G524" s="248"/>
      <c r="H524" s="284">
        <v>39.6</v>
      </c>
      <c r="I524" s="248"/>
      <c r="J524" s="248"/>
      <c r="K524" s="285"/>
      <c r="L524" s="248"/>
      <c r="M524" s="133"/>
      <c r="T524" s="134"/>
      <c r="AT524" s="132" t="s">
        <v>132</v>
      </c>
      <c r="AU524" s="132" t="s">
        <v>77</v>
      </c>
      <c r="AV524" s="13" t="s">
        <v>77</v>
      </c>
      <c r="AW524" s="13" t="s">
        <v>4</v>
      </c>
      <c r="AX524" s="13" t="s">
        <v>75</v>
      </c>
      <c r="AY524" s="132" t="s">
        <v>120</v>
      </c>
    </row>
    <row r="525" spans="2:65" s="1" customFormat="1" ht="16.5" customHeight="1">
      <c r="B525" s="255"/>
      <c r="C525" s="116">
        <v>81</v>
      </c>
      <c r="D525" s="116" t="s">
        <v>123</v>
      </c>
      <c r="E525" s="117" t="s">
        <v>585</v>
      </c>
      <c r="F525" s="118" t="s">
        <v>586</v>
      </c>
      <c r="G525" s="119" t="s">
        <v>248</v>
      </c>
      <c r="H525" s="120">
        <v>19.076000000000001</v>
      </c>
      <c r="I525" s="313"/>
      <c r="J525" s="121">
        <f>ROUND(I525*H525,2)</f>
        <v>0</v>
      </c>
      <c r="K525" s="273" t="s">
        <v>127</v>
      </c>
      <c r="L525" s="235"/>
      <c r="M525" s="122" t="s">
        <v>17</v>
      </c>
      <c r="N525" s="123" t="s">
        <v>38</v>
      </c>
      <c r="O525" s="124">
        <v>0.16</v>
      </c>
      <c r="P525" s="124">
        <f>O525*H525</f>
        <v>3.0521600000000002</v>
      </c>
      <c r="Q525" s="124">
        <v>5.0000000000000001E-4</v>
      </c>
      <c r="R525" s="124">
        <f>Q525*H525</f>
        <v>9.5379999999999996E-3</v>
      </c>
      <c r="S525" s="124">
        <v>0</v>
      </c>
      <c r="T525" s="125">
        <f>S525*H525</f>
        <v>0</v>
      </c>
      <c r="AR525" s="126" t="s">
        <v>234</v>
      </c>
      <c r="AT525" s="126" t="s">
        <v>123</v>
      </c>
      <c r="AU525" s="126" t="s">
        <v>77</v>
      </c>
      <c r="AY525" s="18" t="s">
        <v>120</v>
      </c>
      <c r="BE525" s="127">
        <f>IF(N525="základní",J525,0)</f>
        <v>0</v>
      </c>
      <c r="BF525" s="127">
        <f>IF(N525="snížená",J525,0)</f>
        <v>0</v>
      </c>
      <c r="BG525" s="127">
        <f>IF(N525="zákl. přenesená",J525,0)</f>
        <v>0</v>
      </c>
      <c r="BH525" s="127">
        <f>IF(N525="sníž. přenesená",J525,0)</f>
        <v>0</v>
      </c>
      <c r="BI525" s="127">
        <f>IF(N525="nulová",J525,0)</f>
        <v>0</v>
      </c>
      <c r="BJ525" s="18" t="s">
        <v>75</v>
      </c>
      <c r="BK525" s="127">
        <f>ROUND(I525*H525,2)</f>
        <v>0</v>
      </c>
      <c r="BL525" s="18" t="s">
        <v>234</v>
      </c>
      <c r="BM525" s="126" t="s">
        <v>587</v>
      </c>
    </row>
    <row r="526" spans="2:65" s="1" customFormat="1">
      <c r="B526" s="255"/>
      <c r="C526" s="235"/>
      <c r="D526" s="274" t="s">
        <v>130</v>
      </c>
      <c r="E526" s="235"/>
      <c r="F526" s="275" t="s">
        <v>588</v>
      </c>
      <c r="G526" s="235"/>
      <c r="H526" s="235"/>
      <c r="I526" s="235"/>
      <c r="J526" s="235"/>
      <c r="K526" s="257"/>
      <c r="L526" s="235"/>
      <c r="M526" s="128"/>
      <c r="T526" s="49"/>
      <c r="AT526" s="18" t="s">
        <v>130</v>
      </c>
      <c r="AU526" s="18" t="s">
        <v>77</v>
      </c>
    </row>
    <row r="527" spans="2:65" s="12" customFormat="1">
      <c r="B527" s="276"/>
      <c r="C527" s="247"/>
      <c r="D527" s="277" t="s">
        <v>132</v>
      </c>
      <c r="E527" s="278" t="s">
        <v>17</v>
      </c>
      <c r="F527" s="279" t="s">
        <v>133</v>
      </c>
      <c r="G527" s="247"/>
      <c r="H527" s="278" t="s">
        <v>17</v>
      </c>
      <c r="I527" s="247"/>
      <c r="J527" s="247"/>
      <c r="K527" s="280"/>
      <c r="L527" s="247"/>
      <c r="M527" s="130"/>
      <c r="T527" s="131"/>
      <c r="AT527" s="129" t="s">
        <v>132</v>
      </c>
      <c r="AU527" s="129" t="s">
        <v>77</v>
      </c>
      <c r="AV527" s="12" t="s">
        <v>75</v>
      </c>
      <c r="AW527" s="12" t="s">
        <v>29</v>
      </c>
      <c r="AX527" s="12" t="s">
        <v>67</v>
      </c>
      <c r="AY527" s="129" t="s">
        <v>120</v>
      </c>
    </row>
    <row r="528" spans="2:65" s="12" customFormat="1">
      <c r="B528" s="276"/>
      <c r="C528" s="247"/>
      <c r="D528" s="277" t="s">
        <v>132</v>
      </c>
      <c r="E528" s="278" t="s">
        <v>17</v>
      </c>
      <c r="F528" s="279" t="s">
        <v>175</v>
      </c>
      <c r="G528" s="247"/>
      <c r="H528" s="278" t="s">
        <v>17</v>
      </c>
      <c r="I528" s="247"/>
      <c r="J528" s="247"/>
      <c r="K528" s="280"/>
      <c r="L528" s="247"/>
      <c r="M528" s="130"/>
      <c r="T528" s="131"/>
      <c r="AT528" s="129" t="s">
        <v>132</v>
      </c>
      <c r="AU528" s="129" t="s">
        <v>77</v>
      </c>
      <c r="AV528" s="12" t="s">
        <v>75</v>
      </c>
      <c r="AW528" s="12" t="s">
        <v>29</v>
      </c>
      <c r="AX528" s="12" t="s">
        <v>67</v>
      </c>
      <c r="AY528" s="129" t="s">
        <v>120</v>
      </c>
    </row>
    <row r="529" spans="2:65" s="13" customFormat="1">
      <c r="B529" s="281"/>
      <c r="C529" s="248"/>
      <c r="D529" s="277" t="s">
        <v>132</v>
      </c>
      <c r="E529" s="282" t="s">
        <v>17</v>
      </c>
      <c r="F529" s="283" t="s">
        <v>589</v>
      </c>
      <c r="G529" s="248"/>
      <c r="H529" s="284">
        <v>10.093999999999999</v>
      </c>
      <c r="I529" s="248"/>
      <c r="J529" s="248"/>
      <c r="K529" s="285"/>
      <c r="L529" s="248"/>
      <c r="M529" s="133"/>
      <c r="T529" s="134"/>
      <c r="AT529" s="132" t="s">
        <v>132</v>
      </c>
      <c r="AU529" s="132" t="s">
        <v>77</v>
      </c>
      <c r="AV529" s="13" t="s">
        <v>77</v>
      </c>
      <c r="AW529" s="13" t="s">
        <v>29</v>
      </c>
      <c r="AX529" s="13" t="s">
        <v>67</v>
      </c>
      <c r="AY529" s="132" t="s">
        <v>120</v>
      </c>
    </row>
    <row r="530" spans="2:65" s="13" customFormat="1">
      <c r="B530" s="281"/>
      <c r="C530" s="248"/>
      <c r="D530" s="277" t="s">
        <v>132</v>
      </c>
      <c r="E530" s="282" t="s">
        <v>17</v>
      </c>
      <c r="F530" s="283" t="s">
        <v>590</v>
      </c>
      <c r="G530" s="248"/>
      <c r="H530" s="284">
        <v>-2.2999999999999998</v>
      </c>
      <c r="I530" s="248"/>
      <c r="J530" s="248"/>
      <c r="K530" s="285"/>
      <c r="L530" s="248"/>
      <c r="M530" s="133"/>
      <c r="T530" s="134"/>
      <c r="AT530" s="132" t="s">
        <v>132</v>
      </c>
      <c r="AU530" s="132" t="s">
        <v>77</v>
      </c>
      <c r="AV530" s="13" t="s">
        <v>77</v>
      </c>
      <c r="AW530" s="13" t="s">
        <v>29</v>
      </c>
      <c r="AX530" s="13" t="s">
        <v>67</v>
      </c>
      <c r="AY530" s="132" t="s">
        <v>120</v>
      </c>
    </row>
    <row r="531" spans="2:65" s="12" customFormat="1">
      <c r="B531" s="276"/>
      <c r="C531" s="247"/>
      <c r="D531" s="277" t="s">
        <v>132</v>
      </c>
      <c r="E531" s="278" t="s">
        <v>17</v>
      </c>
      <c r="F531" s="279" t="s">
        <v>179</v>
      </c>
      <c r="G531" s="247"/>
      <c r="H531" s="278" t="s">
        <v>17</v>
      </c>
      <c r="I531" s="247"/>
      <c r="J531" s="247"/>
      <c r="K531" s="280"/>
      <c r="L531" s="247"/>
      <c r="M531" s="130"/>
      <c r="T531" s="131"/>
      <c r="AT531" s="129" t="s">
        <v>132</v>
      </c>
      <c r="AU531" s="129" t="s">
        <v>77</v>
      </c>
      <c r="AV531" s="12" t="s">
        <v>75</v>
      </c>
      <c r="AW531" s="12" t="s">
        <v>29</v>
      </c>
      <c r="AX531" s="12" t="s">
        <v>67</v>
      </c>
      <c r="AY531" s="129" t="s">
        <v>120</v>
      </c>
    </row>
    <row r="532" spans="2:65" s="13" customFormat="1">
      <c r="B532" s="281"/>
      <c r="C532" s="248"/>
      <c r="D532" s="277" t="s">
        <v>132</v>
      </c>
      <c r="E532" s="282" t="s">
        <v>17</v>
      </c>
      <c r="F532" s="283" t="s">
        <v>591</v>
      </c>
      <c r="G532" s="248"/>
      <c r="H532" s="284">
        <v>8.1820000000000004</v>
      </c>
      <c r="I532" s="248"/>
      <c r="J532" s="248"/>
      <c r="K532" s="285"/>
      <c r="L532" s="248"/>
      <c r="M532" s="133"/>
      <c r="T532" s="134"/>
      <c r="AT532" s="132" t="s">
        <v>132</v>
      </c>
      <c r="AU532" s="132" t="s">
        <v>77</v>
      </c>
      <c r="AV532" s="13" t="s">
        <v>77</v>
      </c>
      <c r="AW532" s="13" t="s">
        <v>29</v>
      </c>
      <c r="AX532" s="13" t="s">
        <v>67</v>
      </c>
      <c r="AY532" s="132" t="s">
        <v>120</v>
      </c>
    </row>
    <row r="533" spans="2:65" s="13" customFormat="1">
      <c r="B533" s="281"/>
      <c r="C533" s="248"/>
      <c r="D533" s="277" t="s">
        <v>132</v>
      </c>
      <c r="E533" s="282" t="s">
        <v>17</v>
      </c>
      <c r="F533" s="283" t="s">
        <v>592</v>
      </c>
      <c r="G533" s="248"/>
      <c r="H533" s="284">
        <v>-0.8</v>
      </c>
      <c r="I533" s="248"/>
      <c r="J533" s="248"/>
      <c r="K533" s="285"/>
      <c r="L533" s="248"/>
      <c r="M533" s="133"/>
      <c r="T533" s="134"/>
      <c r="AT533" s="132" t="s">
        <v>132</v>
      </c>
      <c r="AU533" s="132" t="s">
        <v>77</v>
      </c>
      <c r="AV533" s="13" t="s">
        <v>77</v>
      </c>
      <c r="AW533" s="13" t="s">
        <v>29</v>
      </c>
      <c r="AX533" s="13" t="s">
        <v>67</v>
      </c>
      <c r="AY533" s="132" t="s">
        <v>120</v>
      </c>
    </row>
    <row r="534" spans="2:65" s="12" customFormat="1">
      <c r="B534" s="276"/>
      <c r="C534" s="247"/>
      <c r="D534" s="277" t="s">
        <v>132</v>
      </c>
      <c r="E534" s="278" t="s">
        <v>17</v>
      </c>
      <c r="F534" s="279" t="s">
        <v>184</v>
      </c>
      <c r="G534" s="247"/>
      <c r="H534" s="278" t="s">
        <v>17</v>
      </c>
      <c r="I534" s="247"/>
      <c r="J534" s="247"/>
      <c r="K534" s="280"/>
      <c r="L534" s="247"/>
      <c r="M534" s="130"/>
      <c r="T534" s="131"/>
      <c r="AT534" s="129" t="s">
        <v>132</v>
      </c>
      <c r="AU534" s="129" t="s">
        <v>77</v>
      </c>
      <c r="AV534" s="12" t="s">
        <v>75</v>
      </c>
      <c r="AW534" s="12" t="s">
        <v>29</v>
      </c>
      <c r="AX534" s="12" t="s">
        <v>67</v>
      </c>
      <c r="AY534" s="129" t="s">
        <v>120</v>
      </c>
    </row>
    <row r="535" spans="2:65" s="13" customFormat="1">
      <c r="B535" s="281"/>
      <c r="C535" s="248"/>
      <c r="D535" s="277" t="s">
        <v>132</v>
      </c>
      <c r="E535" s="282" t="s">
        <v>17</v>
      </c>
      <c r="F535" s="283" t="s">
        <v>593</v>
      </c>
      <c r="G535" s="248"/>
      <c r="H535" s="284">
        <v>4.5</v>
      </c>
      <c r="I535" s="248"/>
      <c r="J535" s="248"/>
      <c r="K535" s="285"/>
      <c r="L535" s="248"/>
      <c r="M535" s="133"/>
      <c r="T535" s="134"/>
      <c r="AT535" s="132" t="s">
        <v>132</v>
      </c>
      <c r="AU535" s="132" t="s">
        <v>77</v>
      </c>
      <c r="AV535" s="13" t="s">
        <v>77</v>
      </c>
      <c r="AW535" s="13" t="s">
        <v>29</v>
      </c>
      <c r="AX535" s="13" t="s">
        <v>67</v>
      </c>
      <c r="AY535" s="132" t="s">
        <v>120</v>
      </c>
    </row>
    <row r="536" spans="2:65" s="13" customFormat="1">
      <c r="B536" s="281"/>
      <c r="C536" s="248"/>
      <c r="D536" s="277" t="s">
        <v>132</v>
      </c>
      <c r="E536" s="282" t="s">
        <v>17</v>
      </c>
      <c r="F536" s="283" t="s">
        <v>594</v>
      </c>
      <c r="G536" s="248"/>
      <c r="H536" s="284">
        <v>-0.6</v>
      </c>
      <c r="I536" s="248"/>
      <c r="J536" s="248"/>
      <c r="K536" s="285"/>
      <c r="L536" s="248"/>
      <c r="M536" s="133"/>
      <c r="T536" s="134"/>
      <c r="AT536" s="132" t="s">
        <v>132</v>
      </c>
      <c r="AU536" s="132" t="s">
        <v>77</v>
      </c>
      <c r="AV536" s="13" t="s">
        <v>77</v>
      </c>
      <c r="AW536" s="13" t="s">
        <v>29</v>
      </c>
      <c r="AX536" s="13" t="s">
        <v>67</v>
      </c>
      <c r="AY536" s="132" t="s">
        <v>120</v>
      </c>
    </row>
    <row r="537" spans="2:65" s="14" customFormat="1">
      <c r="B537" s="286"/>
      <c r="C537" s="249"/>
      <c r="D537" s="277" t="s">
        <v>132</v>
      </c>
      <c r="E537" s="287" t="s">
        <v>17</v>
      </c>
      <c r="F537" s="288" t="s">
        <v>134</v>
      </c>
      <c r="G537" s="249"/>
      <c r="H537" s="289">
        <v>19.075999999999997</v>
      </c>
      <c r="I537" s="249"/>
      <c r="J537" s="249"/>
      <c r="K537" s="290"/>
      <c r="L537" s="249"/>
      <c r="M537" s="136"/>
      <c r="T537" s="137"/>
      <c r="AT537" s="135" t="s">
        <v>132</v>
      </c>
      <c r="AU537" s="135" t="s">
        <v>77</v>
      </c>
      <c r="AV537" s="14" t="s">
        <v>128</v>
      </c>
      <c r="AW537" s="14" t="s">
        <v>29</v>
      </c>
      <c r="AX537" s="14" t="s">
        <v>75</v>
      </c>
      <c r="AY537" s="135" t="s">
        <v>120</v>
      </c>
    </row>
    <row r="538" spans="2:65" s="1" customFormat="1" ht="24.2" customHeight="1">
      <c r="B538" s="255"/>
      <c r="C538" s="116">
        <v>82</v>
      </c>
      <c r="D538" s="116" t="s">
        <v>123</v>
      </c>
      <c r="E538" s="117" t="s">
        <v>595</v>
      </c>
      <c r="F538" s="118" t="s">
        <v>596</v>
      </c>
      <c r="G538" s="119" t="s">
        <v>351</v>
      </c>
      <c r="H538" s="120">
        <v>460.096</v>
      </c>
      <c r="I538" s="313"/>
      <c r="J538" s="121">
        <f>ROUND(I538*H538,2)</f>
        <v>0</v>
      </c>
      <c r="K538" s="273" t="s">
        <v>127</v>
      </c>
      <c r="L538" s="235"/>
      <c r="M538" s="122" t="s">
        <v>17</v>
      </c>
      <c r="N538" s="123" t="s">
        <v>38</v>
      </c>
      <c r="O538" s="124">
        <v>0</v>
      </c>
      <c r="P538" s="124">
        <f>O538*H538</f>
        <v>0</v>
      </c>
      <c r="Q538" s="124">
        <v>0</v>
      </c>
      <c r="R538" s="124">
        <f>Q538*H538</f>
        <v>0</v>
      </c>
      <c r="S538" s="124">
        <v>0</v>
      </c>
      <c r="T538" s="125">
        <f>S538*H538</f>
        <v>0</v>
      </c>
      <c r="AR538" s="126" t="s">
        <v>234</v>
      </c>
      <c r="AT538" s="126" t="s">
        <v>123</v>
      </c>
      <c r="AU538" s="126" t="s">
        <v>77</v>
      </c>
      <c r="AY538" s="18" t="s">
        <v>120</v>
      </c>
      <c r="BE538" s="127">
        <f>IF(N538="základní",J538,0)</f>
        <v>0</v>
      </c>
      <c r="BF538" s="127">
        <f>IF(N538="snížená",J538,0)</f>
        <v>0</v>
      </c>
      <c r="BG538" s="127">
        <f>IF(N538="zákl. přenesená",J538,0)</f>
        <v>0</v>
      </c>
      <c r="BH538" s="127">
        <f>IF(N538="sníž. přenesená",J538,0)</f>
        <v>0</v>
      </c>
      <c r="BI538" s="127">
        <f>IF(N538="nulová",J538,0)</f>
        <v>0</v>
      </c>
      <c r="BJ538" s="18" t="s">
        <v>75</v>
      </c>
      <c r="BK538" s="127">
        <f>ROUND(I538*H538,2)</f>
        <v>0</v>
      </c>
      <c r="BL538" s="18" t="s">
        <v>234</v>
      </c>
      <c r="BM538" s="126" t="s">
        <v>597</v>
      </c>
    </row>
    <row r="539" spans="2:65" s="1" customFormat="1">
      <c r="B539" s="255"/>
      <c r="C539" s="235"/>
      <c r="D539" s="274" t="s">
        <v>130</v>
      </c>
      <c r="E539" s="235"/>
      <c r="F539" s="275" t="s">
        <v>598</v>
      </c>
      <c r="G539" s="235"/>
      <c r="H539" s="235"/>
      <c r="I539" s="235"/>
      <c r="J539" s="235"/>
      <c r="K539" s="257"/>
      <c r="L539" s="235"/>
      <c r="M539" s="128"/>
      <c r="T539" s="49"/>
      <c r="AT539" s="18" t="s">
        <v>130</v>
      </c>
      <c r="AU539" s="18" t="s">
        <v>77</v>
      </c>
    </row>
    <row r="540" spans="2:65" s="11" customFormat="1" ht="22.9" customHeight="1">
      <c r="B540" s="266"/>
      <c r="C540" s="234"/>
      <c r="D540" s="267" t="s">
        <v>66</v>
      </c>
      <c r="E540" s="271" t="s">
        <v>599</v>
      </c>
      <c r="F540" s="271" t="s">
        <v>600</v>
      </c>
      <c r="G540" s="234"/>
      <c r="H540" s="234"/>
      <c r="I540" s="234"/>
      <c r="J540" s="272">
        <f>BK540</f>
        <v>0</v>
      </c>
      <c r="K540" s="270"/>
      <c r="L540" s="234"/>
      <c r="M540" s="111"/>
      <c r="P540" s="112">
        <f>SUM(P541:P555)</f>
        <v>3.3049999999999997</v>
      </c>
      <c r="R540" s="112">
        <f>SUM(R541:R555)</f>
        <v>2.3E-3</v>
      </c>
      <c r="T540" s="113">
        <f>SUM(T541:T555)</f>
        <v>0</v>
      </c>
      <c r="AR540" s="110" t="s">
        <v>77</v>
      </c>
      <c r="AT540" s="114" t="s">
        <v>66</v>
      </c>
      <c r="AU540" s="114" t="s">
        <v>75</v>
      </c>
      <c r="AY540" s="110" t="s">
        <v>120</v>
      </c>
      <c r="BK540" s="115">
        <f>SUM(BK541:BK555)</f>
        <v>0</v>
      </c>
    </row>
    <row r="541" spans="2:65" s="1" customFormat="1" ht="24.2" customHeight="1">
      <c r="B541" s="255"/>
      <c r="C541" s="116">
        <v>83</v>
      </c>
      <c r="D541" s="116" t="s">
        <v>123</v>
      </c>
      <c r="E541" s="117" t="s">
        <v>601</v>
      </c>
      <c r="F541" s="118" t="s">
        <v>602</v>
      </c>
      <c r="G541" s="119" t="s">
        <v>137</v>
      </c>
      <c r="H541" s="120">
        <v>5</v>
      </c>
      <c r="I541" s="313"/>
      <c r="J541" s="121">
        <f>ROUND(I541*H541,2)</f>
        <v>0</v>
      </c>
      <c r="K541" s="273" t="s">
        <v>127</v>
      </c>
      <c r="L541" s="235"/>
      <c r="M541" s="122" t="s">
        <v>17</v>
      </c>
      <c r="N541" s="123" t="s">
        <v>38</v>
      </c>
      <c r="O541" s="124">
        <v>0.13300000000000001</v>
      </c>
      <c r="P541" s="124">
        <f>O541*H541</f>
        <v>0.66500000000000004</v>
      </c>
      <c r="Q541" s="124">
        <v>8.0000000000000007E-5</v>
      </c>
      <c r="R541" s="124">
        <f>Q541*H541</f>
        <v>4.0000000000000002E-4</v>
      </c>
      <c r="S541" s="124">
        <v>0</v>
      </c>
      <c r="T541" s="125">
        <f>S541*H541</f>
        <v>0</v>
      </c>
      <c r="AR541" s="126" t="s">
        <v>234</v>
      </c>
      <c r="AT541" s="126" t="s">
        <v>123</v>
      </c>
      <c r="AU541" s="126" t="s">
        <v>77</v>
      </c>
      <c r="AY541" s="18" t="s">
        <v>120</v>
      </c>
      <c r="BE541" s="127">
        <f>IF(N541="základní",J541,0)</f>
        <v>0</v>
      </c>
      <c r="BF541" s="127">
        <f>IF(N541="snížená",J541,0)</f>
        <v>0</v>
      </c>
      <c r="BG541" s="127">
        <f>IF(N541="zákl. přenesená",J541,0)</f>
        <v>0</v>
      </c>
      <c r="BH541" s="127">
        <f>IF(N541="sníž. přenesená",J541,0)</f>
        <v>0</v>
      </c>
      <c r="BI541" s="127">
        <f>IF(N541="nulová",J541,0)</f>
        <v>0</v>
      </c>
      <c r="BJ541" s="18" t="s">
        <v>75</v>
      </c>
      <c r="BK541" s="127">
        <f>ROUND(I541*H541,2)</f>
        <v>0</v>
      </c>
      <c r="BL541" s="18" t="s">
        <v>234</v>
      </c>
      <c r="BM541" s="126" t="s">
        <v>603</v>
      </c>
    </row>
    <row r="542" spans="2:65" s="1" customFormat="1">
      <c r="B542" s="255"/>
      <c r="C542" s="235"/>
      <c r="D542" s="274" t="s">
        <v>130</v>
      </c>
      <c r="E542" s="235"/>
      <c r="F542" s="275" t="s">
        <v>604</v>
      </c>
      <c r="G542" s="235"/>
      <c r="H542" s="235"/>
      <c r="I542" s="235"/>
      <c r="J542" s="235"/>
      <c r="K542" s="257"/>
      <c r="L542" s="235"/>
      <c r="M542" s="128"/>
      <c r="T542" s="49"/>
      <c r="AT542" s="18" t="s">
        <v>130</v>
      </c>
      <c r="AU542" s="18" t="s">
        <v>77</v>
      </c>
    </row>
    <row r="543" spans="2:65" s="12" customFormat="1">
      <c r="B543" s="276"/>
      <c r="C543" s="247"/>
      <c r="D543" s="277" t="s">
        <v>132</v>
      </c>
      <c r="E543" s="278" t="s">
        <v>17</v>
      </c>
      <c r="F543" s="279" t="s">
        <v>605</v>
      </c>
      <c r="G543" s="247"/>
      <c r="H543" s="278" t="s">
        <v>17</v>
      </c>
      <c r="I543" s="247"/>
      <c r="J543" s="247"/>
      <c r="K543" s="280"/>
      <c r="L543" s="247"/>
      <c r="M543" s="130"/>
      <c r="T543" s="131"/>
      <c r="AT543" s="129" t="s">
        <v>132</v>
      </c>
      <c r="AU543" s="129" t="s">
        <v>77</v>
      </c>
      <c r="AV543" s="12" t="s">
        <v>75</v>
      </c>
      <c r="AW543" s="12" t="s">
        <v>29</v>
      </c>
      <c r="AX543" s="12" t="s">
        <v>67</v>
      </c>
      <c r="AY543" s="129" t="s">
        <v>120</v>
      </c>
    </row>
    <row r="544" spans="2:65" s="13" customFormat="1">
      <c r="B544" s="281"/>
      <c r="C544" s="248"/>
      <c r="D544" s="277" t="s">
        <v>132</v>
      </c>
      <c r="E544" s="282" t="s">
        <v>17</v>
      </c>
      <c r="F544" s="283" t="s">
        <v>606</v>
      </c>
      <c r="G544" s="248"/>
      <c r="H544" s="284">
        <v>5</v>
      </c>
      <c r="I544" s="248"/>
      <c r="J544" s="248"/>
      <c r="K544" s="285"/>
      <c r="L544" s="248"/>
      <c r="M544" s="133"/>
      <c r="T544" s="134"/>
      <c r="AT544" s="132" t="s">
        <v>132</v>
      </c>
      <c r="AU544" s="132" t="s">
        <v>77</v>
      </c>
      <c r="AV544" s="13" t="s">
        <v>77</v>
      </c>
      <c r="AW544" s="13" t="s">
        <v>29</v>
      </c>
      <c r="AX544" s="13" t="s">
        <v>67</v>
      </c>
      <c r="AY544" s="132" t="s">
        <v>120</v>
      </c>
    </row>
    <row r="545" spans="2:65" s="14" customFormat="1">
      <c r="B545" s="286"/>
      <c r="C545" s="249"/>
      <c r="D545" s="277" t="s">
        <v>132</v>
      </c>
      <c r="E545" s="287" t="s">
        <v>17</v>
      </c>
      <c r="F545" s="288" t="s">
        <v>134</v>
      </c>
      <c r="G545" s="249"/>
      <c r="H545" s="289">
        <v>5</v>
      </c>
      <c r="I545" s="249"/>
      <c r="J545" s="249"/>
      <c r="K545" s="290"/>
      <c r="L545" s="249"/>
      <c r="M545" s="136"/>
      <c r="T545" s="137"/>
      <c r="AT545" s="135" t="s">
        <v>132</v>
      </c>
      <c r="AU545" s="135" t="s">
        <v>77</v>
      </c>
      <c r="AV545" s="14" t="s">
        <v>128</v>
      </c>
      <c r="AW545" s="14" t="s">
        <v>29</v>
      </c>
      <c r="AX545" s="14" t="s">
        <v>75</v>
      </c>
      <c r="AY545" s="135" t="s">
        <v>120</v>
      </c>
    </row>
    <row r="546" spans="2:65" s="1" customFormat="1" ht="16.5" customHeight="1">
      <c r="B546" s="255"/>
      <c r="C546" s="116">
        <v>84</v>
      </c>
      <c r="D546" s="116" t="s">
        <v>123</v>
      </c>
      <c r="E546" s="117" t="s">
        <v>607</v>
      </c>
      <c r="F546" s="118" t="s">
        <v>608</v>
      </c>
      <c r="G546" s="119" t="s">
        <v>137</v>
      </c>
      <c r="H546" s="120">
        <v>5</v>
      </c>
      <c r="I546" s="313"/>
      <c r="J546" s="121">
        <f>ROUND(I546*H546,2)</f>
        <v>0</v>
      </c>
      <c r="K546" s="273" t="s">
        <v>127</v>
      </c>
      <c r="L546" s="235"/>
      <c r="M546" s="122" t="s">
        <v>17</v>
      </c>
      <c r="N546" s="123" t="s">
        <v>38</v>
      </c>
      <c r="O546" s="124">
        <v>0.184</v>
      </c>
      <c r="P546" s="124">
        <f>O546*H546</f>
        <v>0.91999999999999993</v>
      </c>
      <c r="Q546" s="124">
        <v>1.3999999999999999E-4</v>
      </c>
      <c r="R546" s="124">
        <f>Q546*H546</f>
        <v>6.9999999999999988E-4</v>
      </c>
      <c r="S546" s="124">
        <v>0</v>
      </c>
      <c r="T546" s="125">
        <f>S546*H546</f>
        <v>0</v>
      </c>
      <c r="AR546" s="126" t="s">
        <v>234</v>
      </c>
      <c r="AT546" s="126" t="s">
        <v>123</v>
      </c>
      <c r="AU546" s="126" t="s">
        <v>77</v>
      </c>
      <c r="AY546" s="18" t="s">
        <v>120</v>
      </c>
      <c r="BE546" s="127">
        <f>IF(N546="základní",J546,0)</f>
        <v>0</v>
      </c>
      <c r="BF546" s="127">
        <f>IF(N546="snížená",J546,0)</f>
        <v>0</v>
      </c>
      <c r="BG546" s="127">
        <f>IF(N546="zákl. přenesená",J546,0)</f>
        <v>0</v>
      </c>
      <c r="BH546" s="127">
        <f>IF(N546="sníž. přenesená",J546,0)</f>
        <v>0</v>
      </c>
      <c r="BI546" s="127">
        <f>IF(N546="nulová",J546,0)</f>
        <v>0</v>
      </c>
      <c r="BJ546" s="18" t="s">
        <v>75</v>
      </c>
      <c r="BK546" s="127">
        <f>ROUND(I546*H546,2)</f>
        <v>0</v>
      </c>
      <c r="BL546" s="18" t="s">
        <v>234</v>
      </c>
      <c r="BM546" s="126" t="s">
        <v>609</v>
      </c>
    </row>
    <row r="547" spans="2:65" s="1" customFormat="1">
      <c r="B547" s="255"/>
      <c r="C547" s="235"/>
      <c r="D547" s="274" t="s">
        <v>130</v>
      </c>
      <c r="E547" s="235"/>
      <c r="F547" s="275" t="s">
        <v>610</v>
      </c>
      <c r="G547" s="235"/>
      <c r="H547" s="235"/>
      <c r="I547" s="235"/>
      <c r="J547" s="235"/>
      <c r="K547" s="257"/>
      <c r="L547" s="235"/>
      <c r="M547" s="128"/>
      <c r="T547" s="49"/>
      <c r="AT547" s="18" t="s">
        <v>130</v>
      </c>
      <c r="AU547" s="18" t="s">
        <v>77</v>
      </c>
    </row>
    <row r="548" spans="2:65" s="12" customFormat="1">
      <c r="B548" s="276"/>
      <c r="C548" s="247"/>
      <c r="D548" s="277" t="s">
        <v>132</v>
      </c>
      <c r="E548" s="278" t="s">
        <v>17</v>
      </c>
      <c r="F548" s="279" t="s">
        <v>605</v>
      </c>
      <c r="G548" s="247"/>
      <c r="H548" s="278" t="s">
        <v>17</v>
      </c>
      <c r="I548" s="247"/>
      <c r="J548" s="247"/>
      <c r="K548" s="280"/>
      <c r="L548" s="247"/>
      <c r="M548" s="130"/>
      <c r="T548" s="131"/>
      <c r="AT548" s="129" t="s">
        <v>132</v>
      </c>
      <c r="AU548" s="129" t="s">
        <v>77</v>
      </c>
      <c r="AV548" s="12" t="s">
        <v>75</v>
      </c>
      <c r="AW548" s="12" t="s">
        <v>29</v>
      </c>
      <c r="AX548" s="12" t="s">
        <v>67</v>
      </c>
      <c r="AY548" s="129" t="s">
        <v>120</v>
      </c>
    </row>
    <row r="549" spans="2:65" s="13" customFormat="1">
      <c r="B549" s="281"/>
      <c r="C549" s="248"/>
      <c r="D549" s="277" t="s">
        <v>132</v>
      </c>
      <c r="E549" s="282" t="s">
        <v>17</v>
      </c>
      <c r="F549" s="283" t="s">
        <v>606</v>
      </c>
      <c r="G549" s="248"/>
      <c r="H549" s="284">
        <v>5</v>
      </c>
      <c r="I549" s="248"/>
      <c r="J549" s="248"/>
      <c r="K549" s="285"/>
      <c r="L549" s="248"/>
      <c r="M549" s="133"/>
      <c r="T549" s="134"/>
      <c r="AT549" s="132" t="s">
        <v>132</v>
      </c>
      <c r="AU549" s="132" t="s">
        <v>77</v>
      </c>
      <c r="AV549" s="13" t="s">
        <v>77</v>
      </c>
      <c r="AW549" s="13" t="s">
        <v>29</v>
      </c>
      <c r="AX549" s="13" t="s">
        <v>67</v>
      </c>
      <c r="AY549" s="132" t="s">
        <v>120</v>
      </c>
    </row>
    <row r="550" spans="2:65" s="14" customFormat="1">
      <c r="B550" s="286"/>
      <c r="C550" s="249"/>
      <c r="D550" s="277" t="s">
        <v>132</v>
      </c>
      <c r="E550" s="287" t="s">
        <v>17</v>
      </c>
      <c r="F550" s="288" t="s">
        <v>134</v>
      </c>
      <c r="G550" s="249"/>
      <c r="H550" s="289">
        <v>5</v>
      </c>
      <c r="I550" s="249"/>
      <c r="J550" s="249"/>
      <c r="K550" s="290"/>
      <c r="L550" s="249"/>
      <c r="M550" s="136"/>
      <c r="T550" s="137"/>
      <c r="AT550" s="135" t="s">
        <v>132</v>
      </c>
      <c r="AU550" s="135" t="s">
        <v>77</v>
      </c>
      <c r="AV550" s="14" t="s">
        <v>128</v>
      </c>
      <c r="AW550" s="14" t="s">
        <v>29</v>
      </c>
      <c r="AX550" s="14" t="s">
        <v>75</v>
      </c>
      <c r="AY550" s="135" t="s">
        <v>120</v>
      </c>
    </row>
    <row r="551" spans="2:65" s="1" customFormat="1" ht="16.5" customHeight="1">
      <c r="B551" s="255"/>
      <c r="C551" s="116">
        <v>85</v>
      </c>
      <c r="D551" s="116" t="s">
        <v>123</v>
      </c>
      <c r="E551" s="117" t="s">
        <v>611</v>
      </c>
      <c r="F551" s="118" t="s">
        <v>612</v>
      </c>
      <c r="G551" s="119" t="s">
        <v>137</v>
      </c>
      <c r="H551" s="120">
        <v>10</v>
      </c>
      <c r="I551" s="313"/>
      <c r="J551" s="121">
        <f>ROUND(I551*H551,2)</f>
        <v>0</v>
      </c>
      <c r="K551" s="273" t="s">
        <v>127</v>
      </c>
      <c r="L551" s="235"/>
      <c r="M551" s="122" t="s">
        <v>17</v>
      </c>
      <c r="N551" s="123" t="s">
        <v>38</v>
      </c>
      <c r="O551" s="124">
        <v>0.17199999999999999</v>
      </c>
      <c r="P551" s="124">
        <f>O551*H551</f>
        <v>1.7199999999999998</v>
      </c>
      <c r="Q551" s="124">
        <v>1.2E-4</v>
      </c>
      <c r="R551" s="124">
        <f>Q551*H551</f>
        <v>1.2000000000000001E-3</v>
      </c>
      <c r="S551" s="124">
        <v>0</v>
      </c>
      <c r="T551" s="125">
        <f>S551*H551</f>
        <v>0</v>
      </c>
      <c r="AR551" s="126" t="s">
        <v>234</v>
      </c>
      <c r="AT551" s="126" t="s">
        <v>123</v>
      </c>
      <c r="AU551" s="126" t="s">
        <v>77</v>
      </c>
      <c r="AY551" s="18" t="s">
        <v>120</v>
      </c>
      <c r="BE551" s="127">
        <f>IF(N551="základní",J551,0)</f>
        <v>0</v>
      </c>
      <c r="BF551" s="127">
        <f>IF(N551="snížená",J551,0)</f>
        <v>0</v>
      </c>
      <c r="BG551" s="127">
        <f>IF(N551="zákl. přenesená",J551,0)</f>
        <v>0</v>
      </c>
      <c r="BH551" s="127">
        <f>IF(N551="sníž. přenesená",J551,0)</f>
        <v>0</v>
      </c>
      <c r="BI551" s="127">
        <f>IF(N551="nulová",J551,0)</f>
        <v>0</v>
      </c>
      <c r="BJ551" s="18" t="s">
        <v>75</v>
      </c>
      <c r="BK551" s="127">
        <f>ROUND(I551*H551,2)</f>
        <v>0</v>
      </c>
      <c r="BL551" s="18" t="s">
        <v>234</v>
      </c>
      <c r="BM551" s="126" t="s">
        <v>613</v>
      </c>
    </row>
    <row r="552" spans="2:65" s="1" customFormat="1">
      <c r="B552" s="255"/>
      <c r="C552" s="235"/>
      <c r="D552" s="274" t="s">
        <v>130</v>
      </c>
      <c r="E552" s="235"/>
      <c r="F552" s="275" t="s">
        <v>614</v>
      </c>
      <c r="G552" s="235"/>
      <c r="H552" s="235"/>
      <c r="I552" s="235"/>
      <c r="J552" s="235"/>
      <c r="K552" s="257"/>
      <c r="L552" s="235"/>
      <c r="M552" s="128"/>
      <c r="T552" s="49"/>
      <c r="AT552" s="18" t="s">
        <v>130</v>
      </c>
      <c r="AU552" s="18" t="s">
        <v>77</v>
      </c>
    </row>
    <row r="553" spans="2:65" s="12" customFormat="1">
      <c r="B553" s="276"/>
      <c r="C553" s="247"/>
      <c r="D553" s="277" t="s">
        <v>132</v>
      </c>
      <c r="E553" s="278" t="s">
        <v>17</v>
      </c>
      <c r="F553" s="279" t="s">
        <v>605</v>
      </c>
      <c r="G553" s="247"/>
      <c r="H553" s="278" t="s">
        <v>17</v>
      </c>
      <c r="I553" s="247"/>
      <c r="J553" s="247"/>
      <c r="K553" s="280"/>
      <c r="L553" s="247"/>
      <c r="M553" s="130"/>
      <c r="T553" s="131"/>
      <c r="AT553" s="129" t="s">
        <v>132</v>
      </c>
      <c r="AU553" s="129" t="s">
        <v>77</v>
      </c>
      <c r="AV553" s="12" t="s">
        <v>75</v>
      </c>
      <c r="AW553" s="12" t="s">
        <v>29</v>
      </c>
      <c r="AX553" s="12" t="s">
        <v>67</v>
      </c>
      <c r="AY553" s="129" t="s">
        <v>120</v>
      </c>
    </row>
    <row r="554" spans="2:65" s="13" customFormat="1">
      <c r="B554" s="281"/>
      <c r="C554" s="248"/>
      <c r="D554" s="277" t="s">
        <v>132</v>
      </c>
      <c r="E554" s="282" t="s">
        <v>17</v>
      </c>
      <c r="F554" s="283" t="s">
        <v>615</v>
      </c>
      <c r="G554" s="248"/>
      <c r="H554" s="284">
        <v>10</v>
      </c>
      <c r="I554" s="248"/>
      <c r="J554" s="248"/>
      <c r="K554" s="285"/>
      <c r="L554" s="248"/>
      <c r="M554" s="133"/>
      <c r="T554" s="134"/>
      <c r="AT554" s="132" t="s">
        <v>132</v>
      </c>
      <c r="AU554" s="132" t="s">
        <v>77</v>
      </c>
      <c r="AV554" s="13" t="s">
        <v>77</v>
      </c>
      <c r="AW554" s="13" t="s">
        <v>29</v>
      </c>
      <c r="AX554" s="13" t="s">
        <v>67</v>
      </c>
      <c r="AY554" s="132" t="s">
        <v>120</v>
      </c>
    </row>
    <row r="555" spans="2:65" s="14" customFormat="1">
      <c r="B555" s="286"/>
      <c r="C555" s="249"/>
      <c r="D555" s="277" t="s">
        <v>132</v>
      </c>
      <c r="E555" s="287" t="s">
        <v>17</v>
      </c>
      <c r="F555" s="288" t="s">
        <v>134</v>
      </c>
      <c r="G555" s="249"/>
      <c r="H555" s="289">
        <v>10</v>
      </c>
      <c r="I555" s="249"/>
      <c r="J555" s="249"/>
      <c r="K555" s="290"/>
      <c r="L555" s="249"/>
      <c r="M555" s="136"/>
      <c r="T555" s="137"/>
      <c r="AT555" s="135" t="s">
        <v>132</v>
      </c>
      <c r="AU555" s="135" t="s">
        <v>77</v>
      </c>
      <c r="AV555" s="14" t="s">
        <v>128</v>
      </c>
      <c r="AW555" s="14" t="s">
        <v>29</v>
      </c>
      <c r="AX555" s="14" t="s">
        <v>75</v>
      </c>
      <c r="AY555" s="135" t="s">
        <v>120</v>
      </c>
    </row>
    <row r="556" spans="2:65" s="11" customFormat="1" ht="22.9" customHeight="1">
      <c r="B556" s="266"/>
      <c r="C556" s="234"/>
      <c r="D556" s="267" t="s">
        <v>66</v>
      </c>
      <c r="E556" s="271" t="s">
        <v>616</v>
      </c>
      <c r="F556" s="271" t="s">
        <v>617</v>
      </c>
      <c r="G556" s="234"/>
      <c r="H556" s="234"/>
      <c r="I556" s="234"/>
      <c r="J556" s="272">
        <f>BK556</f>
        <v>0</v>
      </c>
      <c r="K556" s="270"/>
      <c r="L556" s="234"/>
      <c r="M556" s="111"/>
      <c r="P556" s="112">
        <f>SUM(P557:P587)</f>
        <v>5.6193960000000001</v>
      </c>
      <c r="R556" s="112">
        <f>SUM(R557:R587)</f>
        <v>2.6245999999999998E-2</v>
      </c>
      <c r="T556" s="113">
        <f>SUM(T557:T587)</f>
        <v>3.1310000000000001E-3</v>
      </c>
      <c r="AR556" s="110" t="s">
        <v>77</v>
      </c>
      <c r="AT556" s="114" t="s">
        <v>66</v>
      </c>
      <c r="AU556" s="114" t="s">
        <v>75</v>
      </c>
      <c r="AY556" s="110" t="s">
        <v>120</v>
      </c>
      <c r="BK556" s="115">
        <f>SUM(BK557:BK587)</f>
        <v>0</v>
      </c>
    </row>
    <row r="557" spans="2:65" s="1" customFormat="1" ht="16.5" customHeight="1">
      <c r="B557" s="255"/>
      <c r="C557" s="116">
        <v>86</v>
      </c>
      <c r="D557" s="116" t="s">
        <v>123</v>
      </c>
      <c r="E557" s="117" t="s">
        <v>618</v>
      </c>
      <c r="F557" s="118" t="s">
        <v>619</v>
      </c>
      <c r="G557" s="119" t="s">
        <v>137</v>
      </c>
      <c r="H557" s="120">
        <v>10.1</v>
      </c>
      <c r="I557" s="313"/>
      <c r="J557" s="121">
        <f>ROUND(I557*H557,2)</f>
        <v>0</v>
      </c>
      <c r="K557" s="273" t="s">
        <v>127</v>
      </c>
      <c r="L557" s="235"/>
      <c r="M557" s="122" t="s">
        <v>17</v>
      </c>
      <c r="N557" s="123" t="s">
        <v>38</v>
      </c>
      <c r="O557" s="124">
        <v>7.3999999999999996E-2</v>
      </c>
      <c r="P557" s="124">
        <f>O557*H557</f>
        <v>0.74739999999999995</v>
      </c>
      <c r="Q557" s="124">
        <v>1E-3</v>
      </c>
      <c r="R557" s="124">
        <f>Q557*H557</f>
        <v>1.01E-2</v>
      </c>
      <c r="S557" s="124">
        <v>3.1E-4</v>
      </c>
      <c r="T557" s="125">
        <f>S557*H557</f>
        <v>3.1310000000000001E-3</v>
      </c>
      <c r="AR557" s="126" t="s">
        <v>234</v>
      </c>
      <c r="AT557" s="126" t="s">
        <v>123</v>
      </c>
      <c r="AU557" s="126" t="s">
        <v>77</v>
      </c>
      <c r="AY557" s="18" t="s">
        <v>120</v>
      </c>
      <c r="BE557" s="127">
        <f>IF(N557="základní",J557,0)</f>
        <v>0</v>
      </c>
      <c r="BF557" s="127">
        <f>IF(N557="snížená",J557,0)</f>
        <v>0</v>
      </c>
      <c r="BG557" s="127">
        <f>IF(N557="zákl. přenesená",J557,0)</f>
        <v>0</v>
      </c>
      <c r="BH557" s="127">
        <f>IF(N557="sníž. přenesená",J557,0)</f>
        <v>0</v>
      </c>
      <c r="BI557" s="127">
        <f>IF(N557="nulová",J557,0)</f>
        <v>0</v>
      </c>
      <c r="BJ557" s="18" t="s">
        <v>75</v>
      </c>
      <c r="BK557" s="127">
        <f>ROUND(I557*H557,2)</f>
        <v>0</v>
      </c>
      <c r="BL557" s="18" t="s">
        <v>234</v>
      </c>
      <c r="BM557" s="126" t="s">
        <v>620</v>
      </c>
    </row>
    <row r="558" spans="2:65" s="1" customFormat="1">
      <c r="B558" s="255"/>
      <c r="C558" s="235"/>
      <c r="D558" s="274" t="s">
        <v>130</v>
      </c>
      <c r="E558" s="235"/>
      <c r="F558" s="275" t="s">
        <v>621</v>
      </c>
      <c r="G558" s="235"/>
      <c r="H558" s="235"/>
      <c r="I558" s="235"/>
      <c r="J558" s="235"/>
      <c r="K558" s="257"/>
      <c r="L558" s="235"/>
      <c r="M558" s="128"/>
      <c r="T558" s="49"/>
      <c r="AT558" s="18" t="s">
        <v>130</v>
      </c>
      <c r="AU558" s="18" t="s">
        <v>77</v>
      </c>
    </row>
    <row r="559" spans="2:65" s="12" customFormat="1">
      <c r="B559" s="276"/>
      <c r="C559" s="247"/>
      <c r="D559" s="277" t="s">
        <v>132</v>
      </c>
      <c r="E559" s="278" t="s">
        <v>17</v>
      </c>
      <c r="F559" s="279" t="s">
        <v>622</v>
      </c>
      <c r="G559" s="247"/>
      <c r="H559" s="278" t="s">
        <v>17</v>
      </c>
      <c r="I559" s="247"/>
      <c r="J559" s="247"/>
      <c r="K559" s="280"/>
      <c r="L559" s="247"/>
      <c r="M559" s="130"/>
      <c r="T559" s="131"/>
      <c r="AT559" s="129" t="s">
        <v>132</v>
      </c>
      <c r="AU559" s="129" t="s">
        <v>77</v>
      </c>
      <c r="AV559" s="12" t="s">
        <v>75</v>
      </c>
      <c r="AW559" s="12" t="s">
        <v>29</v>
      </c>
      <c r="AX559" s="12" t="s">
        <v>67</v>
      </c>
      <c r="AY559" s="129" t="s">
        <v>120</v>
      </c>
    </row>
    <row r="560" spans="2:65" s="13" customFormat="1">
      <c r="B560" s="281"/>
      <c r="C560" s="248"/>
      <c r="D560" s="277" t="s">
        <v>132</v>
      </c>
      <c r="E560" s="282" t="s">
        <v>17</v>
      </c>
      <c r="F560" s="283" t="s">
        <v>208</v>
      </c>
      <c r="G560" s="248"/>
      <c r="H560" s="284">
        <v>10.1</v>
      </c>
      <c r="I560" s="248"/>
      <c r="J560" s="248"/>
      <c r="K560" s="285"/>
      <c r="L560" s="248"/>
      <c r="M560" s="133"/>
      <c r="T560" s="134"/>
      <c r="AT560" s="132" t="s">
        <v>132</v>
      </c>
      <c r="AU560" s="132" t="s">
        <v>77</v>
      </c>
      <c r="AV560" s="13" t="s">
        <v>77</v>
      </c>
      <c r="AW560" s="13" t="s">
        <v>29</v>
      </c>
      <c r="AX560" s="13" t="s">
        <v>67</v>
      </c>
      <c r="AY560" s="132" t="s">
        <v>120</v>
      </c>
    </row>
    <row r="561" spans="2:65" s="14" customFormat="1">
      <c r="B561" s="286"/>
      <c r="C561" s="249"/>
      <c r="D561" s="277" t="s">
        <v>132</v>
      </c>
      <c r="E561" s="287" t="s">
        <v>17</v>
      </c>
      <c r="F561" s="288" t="s">
        <v>134</v>
      </c>
      <c r="G561" s="249"/>
      <c r="H561" s="289">
        <v>10.1</v>
      </c>
      <c r="I561" s="249"/>
      <c r="J561" s="249"/>
      <c r="K561" s="290"/>
      <c r="L561" s="249"/>
      <c r="M561" s="136"/>
      <c r="T561" s="137"/>
      <c r="AT561" s="135" t="s">
        <v>132</v>
      </c>
      <c r="AU561" s="135" t="s">
        <v>77</v>
      </c>
      <c r="AV561" s="14" t="s">
        <v>128</v>
      </c>
      <c r="AW561" s="14" t="s">
        <v>29</v>
      </c>
      <c r="AX561" s="14" t="s">
        <v>75</v>
      </c>
      <c r="AY561" s="135" t="s">
        <v>120</v>
      </c>
    </row>
    <row r="562" spans="2:65" s="1" customFormat="1" ht="24.2" customHeight="1">
      <c r="B562" s="255"/>
      <c r="C562" s="116">
        <v>87</v>
      </c>
      <c r="D562" s="116" t="s">
        <v>123</v>
      </c>
      <c r="E562" s="117" t="s">
        <v>623</v>
      </c>
      <c r="F562" s="118" t="s">
        <v>624</v>
      </c>
      <c r="G562" s="119" t="s">
        <v>137</v>
      </c>
      <c r="H562" s="120">
        <v>3.956</v>
      </c>
      <c r="I562" s="313"/>
      <c r="J562" s="121">
        <f>ROUND(I562*H562,2)</f>
        <v>0</v>
      </c>
      <c r="K562" s="273" t="s">
        <v>127</v>
      </c>
      <c r="L562" s="235"/>
      <c r="M562" s="122" t="s">
        <v>17</v>
      </c>
      <c r="N562" s="123" t="s">
        <v>38</v>
      </c>
      <c r="O562" s="124">
        <v>1.6E-2</v>
      </c>
      <c r="P562" s="124">
        <f>O562*H562</f>
        <v>6.3296000000000005E-2</v>
      </c>
      <c r="Q562" s="124">
        <v>0</v>
      </c>
      <c r="R562" s="124">
        <f>Q562*H562</f>
        <v>0</v>
      </c>
      <c r="S562" s="124">
        <v>0</v>
      </c>
      <c r="T562" s="125">
        <f>S562*H562</f>
        <v>0</v>
      </c>
      <c r="AR562" s="126" t="s">
        <v>234</v>
      </c>
      <c r="AT562" s="126" t="s">
        <v>123</v>
      </c>
      <c r="AU562" s="126" t="s">
        <v>77</v>
      </c>
      <c r="AY562" s="18" t="s">
        <v>120</v>
      </c>
      <c r="BE562" s="127">
        <f>IF(N562="základní",J562,0)</f>
        <v>0</v>
      </c>
      <c r="BF562" s="127">
        <f>IF(N562="snížená",J562,0)</f>
        <v>0</v>
      </c>
      <c r="BG562" s="127">
        <f>IF(N562="zákl. přenesená",J562,0)</f>
        <v>0</v>
      </c>
      <c r="BH562" s="127">
        <f>IF(N562="sníž. přenesená",J562,0)</f>
        <v>0</v>
      </c>
      <c r="BI562" s="127">
        <f>IF(N562="nulová",J562,0)</f>
        <v>0</v>
      </c>
      <c r="BJ562" s="18" t="s">
        <v>75</v>
      </c>
      <c r="BK562" s="127">
        <f>ROUND(I562*H562,2)</f>
        <v>0</v>
      </c>
      <c r="BL562" s="18" t="s">
        <v>234</v>
      </c>
      <c r="BM562" s="126" t="s">
        <v>625</v>
      </c>
    </row>
    <row r="563" spans="2:65" s="1" customFormat="1">
      <c r="B563" s="255"/>
      <c r="C563" s="235"/>
      <c r="D563" s="274" t="s">
        <v>130</v>
      </c>
      <c r="E563" s="235"/>
      <c r="F563" s="275" t="s">
        <v>626</v>
      </c>
      <c r="G563" s="235"/>
      <c r="H563" s="235"/>
      <c r="I563" s="235"/>
      <c r="J563" s="235"/>
      <c r="K563" s="257"/>
      <c r="L563" s="235"/>
      <c r="M563" s="128"/>
      <c r="T563" s="49"/>
      <c r="AT563" s="18" t="s">
        <v>130</v>
      </c>
      <c r="AU563" s="18" t="s">
        <v>77</v>
      </c>
    </row>
    <row r="564" spans="2:65" s="13" customFormat="1">
      <c r="B564" s="281"/>
      <c r="C564" s="248"/>
      <c r="D564" s="277" t="s">
        <v>132</v>
      </c>
      <c r="E564" s="282" t="s">
        <v>17</v>
      </c>
      <c r="F564" s="283" t="s">
        <v>627</v>
      </c>
      <c r="G564" s="248"/>
      <c r="H564" s="284">
        <v>0.41399999999999998</v>
      </c>
      <c r="I564" s="248"/>
      <c r="J564" s="248"/>
      <c r="K564" s="285"/>
      <c r="L564" s="248"/>
      <c r="M564" s="133"/>
      <c r="T564" s="134"/>
      <c r="AT564" s="132" t="s">
        <v>132</v>
      </c>
      <c r="AU564" s="132" t="s">
        <v>77</v>
      </c>
      <c r="AV564" s="13" t="s">
        <v>77</v>
      </c>
      <c r="AW564" s="13" t="s">
        <v>29</v>
      </c>
      <c r="AX564" s="13" t="s">
        <v>67</v>
      </c>
      <c r="AY564" s="132" t="s">
        <v>120</v>
      </c>
    </row>
    <row r="565" spans="2:65" s="13" customFormat="1">
      <c r="B565" s="281"/>
      <c r="C565" s="248"/>
      <c r="D565" s="277" t="s">
        <v>132</v>
      </c>
      <c r="E565" s="282" t="s">
        <v>17</v>
      </c>
      <c r="F565" s="283" t="s">
        <v>627</v>
      </c>
      <c r="G565" s="248"/>
      <c r="H565" s="284">
        <v>0.41399999999999998</v>
      </c>
      <c r="I565" s="248"/>
      <c r="J565" s="248"/>
      <c r="K565" s="285"/>
      <c r="L565" s="248"/>
      <c r="M565" s="133"/>
      <c r="T565" s="134"/>
      <c r="AT565" s="132" t="s">
        <v>132</v>
      </c>
      <c r="AU565" s="132" t="s">
        <v>77</v>
      </c>
      <c r="AV565" s="13" t="s">
        <v>77</v>
      </c>
      <c r="AW565" s="13" t="s">
        <v>29</v>
      </c>
      <c r="AX565" s="13" t="s">
        <v>67</v>
      </c>
      <c r="AY565" s="132" t="s">
        <v>120</v>
      </c>
    </row>
    <row r="566" spans="2:65" s="13" customFormat="1">
      <c r="B566" s="281"/>
      <c r="C566" s="248"/>
      <c r="D566" s="277" t="s">
        <v>132</v>
      </c>
      <c r="E566" s="282" t="s">
        <v>17</v>
      </c>
      <c r="F566" s="283" t="s">
        <v>627</v>
      </c>
      <c r="G566" s="248"/>
      <c r="H566" s="284">
        <v>0.41399999999999998</v>
      </c>
      <c r="I566" s="248"/>
      <c r="J566" s="248"/>
      <c r="K566" s="285"/>
      <c r="L566" s="248"/>
      <c r="M566" s="133"/>
      <c r="T566" s="134"/>
      <c r="AT566" s="132" t="s">
        <v>132</v>
      </c>
      <c r="AU566" s="132" t="s">
        <v>77</v>
      </c>
      <c r="AV566" s="13" t="s">
        <v>77</v>
      </c>
      <c r="AW566" s="13" t="s">
        <v>29</v>
      </c>
      <c r="AX566" s="13" t="s">
        <v>67</v>
      </c>
      <c r="AY566" s="132" t="s">
        <v>120</v>
      </c>
    </row>
    <row r="567" spans="2:65" s="13" customFormat="1">
      <c r="B567" s="281"/>
      <c r="C567" s="248"/>
      <c r="D567" s="277" t="s">
        <v>132</v>
      </c>
      <c r="E567" s="282" t="s">
        <v>17</v>
      </c>
      <c r="F567" s="283" t="s">
        <v>627</v>
      </c>
      <c r="G567" s="248"/>
      <c r="H567" s="284">
        <v>0.41399999999999998</v>
      </c>
      <c r="I567" s="248"/>
      <c r="J567" s="248"/>
      <c r="K567" s="285"/>
      <c r="L567" s="248"/>
      <c r="M567" s="133"/>
      <c r="T567" s="134"/>
      <c r="AT567" s="132" t="s">
        <v>132</v>
      </c>
      <c r="AU567" s="132" t="s">
        <v>77</v>
      </c>
      <c r="AV567" s="13" t="s">
        <v>77</v>
      </c>
      <c r="AW567" s="13" t="s">
        <v>29</v>
      </c>
      <c r="AX567" s="13" t="s">
        <v>67</v>
      </c>
      <c r="AY567" s="132" t="s">
        <v>120</v>
      </c>
    </row>
    <row r="568" spans="2:65" s="13" customFormat="1">
      <c r="B568" s="281"/>
      <c r="C568" s="248"/>
      <c r="D568" s="277" t="s">
        <v>132</v>
      </c>
      <c r="E568" s="282" t="s">
        <v>17</v>
      </c>
      <c r="F568" s="283" t="s">
        <v>628</v>
      </c>
      <c r="G568" s="248"/>
      <c r="H568" s="284">
        <v>2.2999999999999998</v>
      </c>
      <c r="I568" s="248"/>
      <c r="J568" s="248"/>
      <c r="K568" s="285"/>
      <c r="L568" s="248"/>
      <c r="M568" s="133"/>
      <c r="T568" s="134"/>
      <c r="AT568" s="132" t="s">
        <v>132</v>
      </c>
      <c r="AU568" s="132" t="s">
        <v>77</v>
      </c>
      <c r="AV568" s="13" t="s">
        <v>77</v>
      </c>
      <c r="AW568" s="13" t="s">
        <v>29</v>
      </c>
      <c r="AX568" s="13" t="s">
        <v>67</v>
      </c>
      <c r="AY568" s="132" t="s">
        <v>120</v>
      </c>
    </row>
    <row r="569" spans="2:65" s="14" customFormat="1">
      <c r="B569" s="286"/>
      <c r="C569" s="249"/>
      <c r="D569" s="277" t="s">
        <v>132</v>
      </c>
      <c r="E569" s="287" t="s">
        <v>17</v>
      </c>
      <c r="F569" s="288" t="s">
        <v>134</v>
      </c>
      <c r="G569" s="249"/>
      <c r="H569" s="289">
        <v>3.9559999999999995</v>
      </c>
      <c r="I569" s="249"/>
      <c r="J569" s="249"/>
      <c r="K569" s="290"/>
      <c r="L569" s="249"/>
      <c r="M569" s="136"/>
      <c r="T569" s="137"/>
      <c r="AT569" s="135" t="s">
        <v>132</v>
      </c>
      <c r="AU569" s="135" t="s">
        <v>77</v>
      </c>
      <c r="AV569" s="14" t="s">
        <v>128</v>
      </c>
      <c r="AW569" s="14" t="s">
        <v>29</v>
      </c>
      <c r="AX569" s="14" t="s">
        <v>75</v>
      </c>
      <c r="AY569" s="135" t="s">
        <v>120</v>
      </c>
    </row>
    <row r="570" spans="2:65" s="1" customFormat="1" ht="16.5" customHeight="1">
      <c r="B570" s="255"/>
      <c r="C570" s="138">
        <v>88</v>
      </c>
      <c r="D570" s="138" t="s">
        <v>198</v>
      </c>
      <c r="E570" s="139" t="s">
        <v>629</v>
      </c>
      <c r="F570" s="140" t="s">
        <v>630</v>
      </c>
      <c r="G570" s="141" t="s">
        <v>137</v>
      </c>
      <c r="H570" s="142">
        <v>4.1539999999999999</v>
      </c>
      <c r="I570" s="314"/>
      <c r="J570" s="143">
        <f>ROUND(I570*H570,2)</f>
        <v>0</v>
      </c>
      <c r="K570" s="291" t="s">
        <v>127</v>
      </c>
      <c r="L570" s="250"/>
      <c r="M570" s="144" t="s">
        <v>17</v>
      </c>
      <c r="N570" s="145" t="s">
        <v>38</v>
      </c>
      <c r="O570" s="124">
        <v>0</v>
      </c>
      <c r="P570" s="124">
        <f>O570*H570</f>
        <v>0</v>
      </c>
      <c r="Q570" s="124">
        <v>0</v>
      </c>
      <c r="R570" s="124">
        <f>Q570*H570</f>
        <v>0</v>
      </c>
      <c r="S570" s="124">
        <v>0</v>
      </c>
      <c r="T570" s="125">
        <f>S570*H570</f>
        <v>0</v>
      </c>
      <c r="AR570" s="126" t="s">
        <v>343</v>
      </c>
      <c r="AT570" s="126" t="s">
        <v>198</v>
      </c>
      <c r="AU570" s="126" t="s">
        <v>77</v>
      </c>
      <c r="AY570" s="18" t="s">
        <v>120</v>
      </c>
      <c r="BE570" s="127">
        <f>IF(N570="základní",J570,0)</f>
        <v>0</v>
      </c>
      <c r="BF570" s="127">
        <f>IF(N570="snížená",J570,0)</f>
        <v>0</v>
      </c>
      <c r="BG570" s="127">
        <f>IF(N570="zákl. přenesená",J570,0)</f>
        <v>0</v>
      </c>
      <c r="BH570" s="127">
        <f>IF(N570="sníž. přenesená",J570,0)</f>
        <v>0</v>
      </c>
      <c r="BI570" s="127">
        <f>IF(N570="nulová",J570,0)</f>
        <v>0</v>
      </c>
      <c r="BJ570" s="18" t="s">
        <v>75</v>
      </c>
      <c r="BK570" s="127">
        <f>ROUND(I570*H570,2)</f>
        <v>0</v>
      </c>
      <c r="BL570" s="18" t="s">
        <v>234</v>
      </c>
      <c r="BM570" s="126" t="s">
        <v>631</v>
      </c>
    </row>
    <row r="571" spans="2:65" s="13" customFormat="1">
      <c r="B571" s="281"/>
      <c r="C571" s="248"/>
      <c r="D571" s="277" t="s">
        <v>132</v>
      </c>
      <c r="E571" s="282" t="s">
        <v>17</v>
      </c>
      <c r="F571" s="283" t="s">
        <v>627</v>
      </c>
      <c r="G571" s="248"/>
      <c r="H571" s="284">
        <v>0.41399999999999998</v>
      </c>
      <c r="I571" s="248"/>
      <c r="J571" s="248"/>
      <c r="K571" s="285"/>
      <c r="L571" s="248"/>
      <c r="M571" s="133"/>
      <c r="T571" s="134"/>
      <c r="AT571" s="132" t="s">
        <v>132</v>
      </c>
      <c r="AU571" s="132" t="s">
        <v>77</v>
      </c>
      <c r="AV571" s="13" t="s">
        <v>77</v>
      </c>
      <c r="AW571" s="13" t="s">
        <v>29</v>
      </c>
      <c r="AX571" s="13" t="s">
        <v>67</v>
      </c>
      <c r="AY571" s="132" t="s">
        <v>120</v>
      </c>
    </row>
    <row r="572" spans="2:65" s="13" customFormat="1">
      <c r="B572" s="281"/>
      <c r="C572" s="248"/>
      <c r="D572" s="277" t="s">
        <v>132</v>
      </c>
      <c r="E572" s="282" t="s">
        <v>17</v>
      </c>
      <c r="F572" s="283" t="s">
        <v>627</v>
      </c>
      <c r="G572" s="248"/>
      <c r="H572" s="284">
        <v>0.41399999999999998</v>
      </c>
      <c r="I572" s="248"/>
      <c r="J572" s="248"/>
      <c r="K572" s="285"/>
      <c r="L572" s="248"/>
      <c r="M572" s="133"/>
      <c r="T572" s="134"/>
      <c r="AT572" s="132" t="s">
        <v>132</v>
      </c>
      <c r="AU572" s="132" t="s">
        <v>77</v>
      </c>
      <c r="AV572" s="13" t="s">
        <v>77</v>
      </c>
      <c r="AW572" s="13" t="s">
        <v>29</v>
      </c>
      <c r="AX572" s="13" t="s">
        <v>67</v>
      </c>
      <c r="AY572" s="132" t="s">
        <v>120</v>
      </c>
    </row>
    <row r="573" spans="2:65" s="13" customFormat="1">
      <c r="B573" s="281"/>
      <c r="C573" s="248"/>
      <c r="D573" s="277" t="s">
        <v>132</v>
      </c>
      <c r="E573" s="282" t="s">
        <v>17</v>
      </c>
      <c r="F573" s="283" t="s">
        <v>627</v>
      </c>
      <c r="G573" s="248"/>
      <c r="H573" s="284">
        <v>0.41399999999999998</v>
      </c>
      <c r="I573" s="248"/>
      <c r="J573" s="248"/>
      <c r="K573" s="285"/>
      <c r="L573" s="248"/>
      <c r="M573" s="133"/>
      <c r="T573" s="134"/>
      <c r="AT573" s="132" t="s">
        <v>132</v>
      </c>
      <c r="AU573" s="132" t="s">
        <v>77</v>
      </c>
      <c r="AV573" s="13" t="s">
        <v>77</v>
      </c>
      <c r="AW573" s="13" t="s">
        <v>29</v>
      </c>
      <c r="AX573" s="13" t="s">
        <v>67</v>
      </c>
      <c r="AY573" s="132" t="s">
        <v>120</v>
      </c>
    </row>
    <row r="574" spans="2:65" s="13" customFormat="1">
      <c r="B574" s="281"/>
      <c r="C574" s="248"/>
      <c r="D574" s="277" t="s">
        <v>132</v>
      </c>
      <c r="E574" s="282" t="s">
        <v>17</v>
      </c>
      <c r="F574" s="283" t="s">
        <v>627</v>
      </c>
      <c r="G574" s="248"/>
      <c r="H574" s="284">
        <v>0.41399999999999998</v>
      </c>
      <c r="I574" s="248"/>
      <c r="J574" s="248"/>
      <c r="K574" s="285"/>
      <c r="L574" s="248"/>
      <c r="M574" s="133"/>
      <c r="T574" s="134"/>
      <c r="AT574" s="132" t="s">
        <v>132</v>
      </c>
      <c r="AU574" s="132" t="s">
        <v>77</v>
      </c>
      <c r="AV574" s="13" t="s">
        <v>77</v>
      </c>
      <c r="AW574" s="13" t="s">
        <v>29</v>
      </c>
      <c r="AX574" s="13" t="s">
        <v>67</v>
      </c>
      <c r="AY574" s="132" t="s">
        <v>120</v>
      </c>
    </row>
    <row r="575" spans="2:65" s="13" customFormat="1">
      <c r="B575" s="281"/>
      <c r="C575" s="248"/>
      <c r="D575" s="277" t="s">
        <v>132</v>
      </c>
      <c r="E575" s="282" t="s">
        <v>17</v>
      </c>
      <c r="F575" s="283" t="s">
        <v>628</v>
      </c>
      <c r="G575" s="248"/>
      <c r="H575" s="284">
        <v>2.2999999999999998</v>
      </c>
      <c r="I575" s="248"/>
      <c r="J575" s="248"/>
      <c r="K575" s="285"/>
      <c r="L575" s="248"/>
      <c r="M575" s="133"/>
      <c r="T575" s="134"/>
      <c r="AT575" s="132" t="s">
        <v>132</v>
      </c>
      <c r="AU575" s="132" t="s">
        <v>77</v>
      </c>
      <c r="AV575" s="13" t="s">
        <v>77</v>
      </c>
      <c r="AW575" s="13" t="s">
        <v>29</v>
      </c>
      <c r="AX575" s="13" t="s">
        <v>67</v>
      </c>
      <c r="AY575" s="132" t="s">
        <v>120</v>
      </c>
    </row>
    <row r="576" spans="2:65" s="14" customFormat="1">
      <c r="B576" s="286"/>
      <c r="C576" s="249"/>
      <c r="D576" s="277" t="s">
        <v>132</v>
      </c>
      <c r="E576" s="287" t="s">
        <v>17</v>
      </c>
      <c r="F576" s="288" t="s">
        <v>134</v>
      </c>
      <c r="G576" s="249"/>
      <c r="H576" s="289">
        <v>3.9559999999999995</v>
      </c>
      <c r="I576" s="249"/>
      <c r="J576" s="249"/>
      <c r="K576" s="290"/>
      <c r="L576" s="249"/>
      <c r="M576" s="136"/>
      <c r="T576" s="137"/>
      <c r="AT576" s="135" t="s">
        <v>132</v>
      </c>
      <c r="AU576" s="135" t="s">
        <v>77</v>
      </c>
      <c r="AV576" s="14" t="s">
        <v>128</v>
      </c>
      <c r="AW576" s="14" t="s">
        <v>29</v>
      </c>
      <c r="AX576" s="14" t="s">
        <v>75</v>
      </c>
      <c r="AY576" s="135" t="s">
        <v>120</v>
      </c>
    </row>
    <row r="577" spans="1:65" s="13" customFormat="1">
      <c r="B577" s="281"/>
      <c r="C577" s="248"/>
      <c r="D577" s="277" t="s">
        <v>132</v>
      </c>
      <c r="E577" s="248"/>
      <c r="F577" s="283" t="s">
        <v>632</v>
      </c>
      <c r="G577" s="248"/>
      <c r="H577" s="284">
        <v>4.1539999999999999</v>
      </c>
      <c r="I577" s="248"/>
      <c r="J577" s="248"/>
      <c r="K577" s="285"/>
      <c r="L577" s="248"/>
      <c r="M577" s="133"/>
      <c r="T577" s="134"/>
      <c r="AT577" s="132" t="s">
        <v>132</v>
      </c>
      <c r="AU577" s="132" t="s">
        <v>77</v>
      </c>
      <c r="AV577" s="13" t="s">
        <v>77</v>
      </c>
      <c r="AW577" s="13" t="s">
        <v>4</v>
      </c>
      <c r="AX577" s="13" t="s">
        <v>75</v>
      </c>
      <c r="AY577" s="132" t="s">
        <v>120</v>
      </c>
    </row>
    <row r="578" spans="1:65" s="1" customFormat="1" ht="16.5" customHeight="1">
      <c r="B578" s="255"/>
      <c r="C578" s="116">
        <v>89</v>
      </c>
      <c r="D578" s="116" t="s">
        <v>123</v>
      </c>
      <c r="E578" s="117" t="s">
        <v>633</v>
      </c>
      <c r="F578" s="118" t="s">
        <v>634</v>
      </c>
      <c r="G578" s="119" t="s">
        <v>137</v>
      </c>
      <c r="H578" s="120">
        <v>35.1</v>
      </c>
      <c r="I578" s="313"/>
      <c r="J578" s="121">
        <f>ROUND(I578*H578,2)</f>
        <v>0</v>
      </c>
      <c r="K578" s="273" t="s">
        <v>127</v>
      </c>
      <c r="L578" s="235"/>
      <c r="M578" s="122" t="s">
        <v>17</v>
      </c>
      <c r="N578" s="123" t="s">
        <v>38</v>
      </c>
      <c r="O578" s="124">
        <v>3.3000000000000002E-2</v>
      </c>
      <c r="P578" s="124">
        <f>O578*H578</f>
        <v>1.1583000000000001</v>
      </c>
      <c r="Q578" s="124">
        <v>2.0000000000000001E-4</v>
      </c>
      <c r="R578" s="124">
        <f>Q578*H578</f>
        <v>7.0200000000000002E-3</v>
      </c>
      <c r="S578" s="124">
        <v>0</v>
      </c>
      <c r="T578" s="125">
        <f>S578*H578</f>
        <v>0</v>
      </c>
      <c r="AR578" s="126" t="s">
        <v>234</v>
      </c>
      <c r="AT578" s="126" t="s">
        <v>123</v>
      </c>
      <c r="AU578" s="126" t="s">
        <v>77</v>
      </c>
      <c r="AY578" s="18" t="s">
        <v>120</v>
      </c>
      <c r="BE578" s="127">
        <f>IF(N578="základní",J578,0)</f>
        <v>0</v>
      </c>
      <c r="BF578" s="127">
        <f>IF(N578="snížená",J578,0)</f>
        <v>0</v>
      </c>
      <c r="BG578" s="127">
        <f>IF(N578="zákl. přenesená",J578,0)</f>
        <v>0</v>
      </c>
      <c r="BH578" s="127">
        <f>IF(N578="sníž. přenesená",J578,0)</f>
        <v>0</v>
      </c>
      <c r="BI578" s="127">
        <f>IF(N578="nulová",J578,0)</f>
        <v>0</v>
      </c>
      <c r="BJ578" s="18" t="s">
        <v>75</v>
      </c>
      <c r="BK578" s="127">
        <f>ROUND(I578*H578,2)</f>
        <v>0</v>
      </c>
      <c r="BL578" s="18" t="s">
        <v>234</v>
      </c>
      <c r="BM578" s="126" t="s">
        <v>635</v>
      </c>
    </row>
    <row r="579" spans="1:65" s="1" customFormat="1">
      <c r="B579" s="255"/>
      <c r="C579" s="235"/>
      <c r="D579" s="274" t="s">
        <v>130</v>
      </c>
      <c r="E579" s="235"/>
      <c r="F579" s="275" t="s">
        <v>636</v>
      </c>
      <c r="G579" s="235"/>
      <c r="H579" s="235"/>
      <c r="I579" s="235"/>
      <c r="J579" s="235"/>
      <c r="K579" s="257"/>
      <c r="L579" s="235"/>
      <c r="M579" s="128"/>
      <c r="T579" s="49"/>
      <c r="AT579" s="18" t="s">
        <v>130</v>
      </c>
      <c r="AU579" s="18" t="s">
        <v>77</v>
      </c>
    </row>
    <row r="580" spans="1:65" s="12" customFormat="1">
      <c r="B580" s="276"/>
      <c r="C580" s="247"/>
      <c r="D580" s="277" t="s">
        <v>132</v>
      </c>
      <c r="E580" s="278" t="s">
        <v>17</v>
      </c>
      <c r="F580" s="279" t="s">
        <v>637</v>
      </c>
      <c r="G580" s="247"/>
      <c r="H580" s="278" t="s">
        <v>17</v>
      </c>
      <c r="I580" s="247"/>
      <c r="J580" s="247"/>
      <c r="K580" s="280"/>
      <c r="L580" s="247"/>
      <c r="M580" s="130"/>
      <c r="T580" s="131"/>
      <c r="AT580" s="129" t="s">
        <v>132</v>
      </c>
      <c r="AU580" s="129" t="s">
        <v>77</v>
      </c>
      <c r="AV580" s="12" t="s">
        <v>75</v>
      </c>
      <c r="AW580" s="12" t="s">
        <v>29</v>
      </c>
      <c r="AX580" s="12" t="s">
        <v>67</v>
      </c>
      <c r="AY580" s="129" t="s">
        <v>120</v>
      </c>
    </row>
    <row r="581" spans="1:65" s="13" customFormat="1">
      <c r="B581" s="281"/>
      <c r="C581" s="248"/>
      <c r="D581" s="277" t="s">
        <v>132</v>
      </c>
      <c r="E581" s="282" t="s">
        <v>17</v>
      </c>
      <c r="F581" s="283" t="s">
        <v>638</v>
      </c>
      <c r="G581" s="248"/>
      <c r="H581" s="284">
        <v>35.1</v>
      </c>
      <c r="I581" s="248"/>
      <c r="J581" s="248"/>
      <c r="K581" s="285"/>
      <c r="L581" s="248"/>
      <c r="M581" s="133"/>
      <c r="T581" s="134"/>
      <c r="AT581" s="132" t="s">
        <v>132</v>
      </c>
      <c r="AU581" s="132" t="s">
        <v>77</v>
      </c>
      <c r="AV581" s="13" t="s">
        <v>77</v>
      </c>
      <c r="AW581" s="13" t="s">
        <v>29</v>
      </c>
      <c r="AX581" s="13" t="s">
        <v>67</v>
      </c>
      <c r="AY581" s="132" t="s">
        <v>120</v>
      </c>
    </row>
    <row r="582" spans="1:65" s="14" customFormat="1">
      <c r="B582" s="286"/>
      <c r="C582" s="249"/>
      <c r="D582" s="277" t="s">
        <v>132</v>
      </c>
      <c r="E582" s="287" t="s">
        <v>17</v>
      </c>
      <c r="F582" s="288" t="s">
        <v>134</v>
      </c>
      <c r="G582" s="249"/>
      <c r="H582" s="289">
        <v>35.1</v>
      </c>
      <c r="I582" s="249"/>
      <c r="J582" s="249"/>
      <c r="K582" s="290"/>
      <c r="L582" s="249"/>
      <c r="M582" s="136"/>
      <c r="T582" s="137"/>
      <c r="AT582" s="135" t="s">
        <v>132</v>
      </c>
      <c r="AU582" s="135" t="s">
        <v>77</v>
      </c>
      <c r="AV582" s="14" t="s">
        <v>128</v>
      </c>
      <c r="AW582" s="14" t="s">
        <v>29</v>
      </c>
      <c r="AX582" s="14" t="s">
        <v>75</v>
      </c>
      <c r="AY582" s="135" t="s">
        <v>120</v>
      </c>
    </row>
    <row r="583" spans="1:65" s="1" customFormat="1" ht="24.2" customHeight="1">
      <c r="B583" s="255"/>
      <c r="C583" s="116">
        <v>90</v>
      </c>
      <c r="D583" s="116" t="s">
        <v>123</v>
      </c>
      <c r="E583" s="117" t="s">
        <v>639</v>
      </c>
      <c r="F583" s="118" t="s">
        <v>640</v>
      </c>
      <c r="G583" s="119" t="s">
        <v>137</v>
      </c>
      <c r="H583" s="120">
        <v>35.1</v>
      </c>
      <c r="I583" s="313"/>
      <c r="J583" s="121">
        <f>ROUND(I583*H583,2)</f>
        <v>0</v>
      </c>
      <c r="K583" s="273" t="s">
        <v>127</v>
      </c>
      <c r="L583" s="235"/>
      <c r="M583" s="122" t="s">
        <v>17</v>
      </c>
      <c r="N583" s="123" t="s">
        <v>38</v>
      </c>
      <c r="O583" s="124">
        <v>0.104</v>
      </c>
      <c r="P583" s="124">
        <f>O583*H583</f>
        <v>3.6503999999999999</v>
      </c>
      <c r="Q583" s="124">
        <v>2.5999999999999998E-4</v>
      </c>
      <c r="R583" s="124">
        <f>Q583*H583</f>
        <v>9.1260000000000004E-3</v>
      </c>
      <c r="S583" s="124">
        <v>0</v>
      </c>
      <c r="T583" s="125">
        <f>S583*H583</f>
        <v>0</v>
      </c>
      <c r="AR583" s="126" t="s">
        <v>234</v>
      </c>
      <c r="AT583" s="126" t="s">
        <v>123</v>
      </c>
      <c r="AU583" s="126" t="s">
        <v>77</v>
      </c>
      <c r="AY583" s="18" t="s">
        <v>120</v>
      </c>
      <c r="BE583" s="127">
        <f>IF(N583="základní",J583,0)</f>
        <v>0</v>
      </c>
      <c r="BF583" s="127">
        <f>IF(N583="snížená",J583,0)</f>
        <v>0</v>
      </c>
      <c r="BG583" s="127">
        <f>IF(N583="zákl. přenesená",J583,0)</f>
        <v>0</v>
      </c>
      <c r="BH583" s="127">
        <f>IF(N583="sníž. přenesená",J583,0)</f>
        <v>0</v>
      </c>
      <c r="BI583" s="127">
        <f>IF(N583="nulová",J583,0)</f>
        <v>0</v>
      </c>
      <c r="BJ583" s="18" t="s">
        <v>75</v>
      </c>
      <c r="BK583" s="127">
        <f>ROUND(I583*H583,2)</f>
        <v>0</v>
      </c>
      <c r="BL583" s="18" t="s">
        <v>234</v>
      </c>
      <c r="BM583" s="126" t="s">
        <v>641</v>
      </c>
    </row>
    <row r="584" spans="1:65" s="1" customFormat="1">
      <c r="B584" s="255"/>
      <c r="C584" s="235"/>
      <c r="D584" s="274" t="s">
        <v>130</v>
      </c>
      <c r="E584" s="235"/>
      <c r="F584" s="275" t="s">
        <v>642</v>
      </c>
      <c r="G584" s="235"/>
      <c r="H584" s="235"/>
      <c r="I584" s="235"/>
      <c r="J584" s="235"/>
      <c r="K584" s="257"/>
      <c r="L584" s="235"/>
      <c r="M584" s="128"/>
      <c r="T584" s="49"/>
      <c r="AT584" s="18" t="s">
        <v>130</v>
      </c>
      <c r="AU584" s="18" t="s">
        <v>77</v>
      </c>
    </row>
    <row r="585" spans="1:65" s="12" customFormat="1">
      <c r="B585" s="276"/>
      <c r="C585" s="247"/>
      <c r="D585" s="277" t="s">
        <v>132</v>
      </c>
      <c r="E585" s="278" t="s">
        <v>17</v>
      </c>
      <c r="F585" s="279" t="s">
        <v>637</v>
      </c>
      <c r="G585" s="247"/>
      <c r="H585" s="278" t="s">
        <v>17</v>
      </c>
      <c r="I585" s="247"/>
      <c r="J585" s="247"/>
      <c r="K585" s="280"/>
      <c r="L585" s="247"/>
      <c r="M585" s="130"/>
      <c r="T585" s="131"/>
      <c r="AT585" s="129" t="s">
        <v>132</v>
      </c>
      <c r="AU585" s="129" t="s">
        <v>77</v>
      </c>
      <c r="AV585" s="12" t="s">
        <v>75</v>
      </c>
      <c r="AW585" s="12" t="s">
        <v>29</v>
      </c>
      <c r="AX585" s="12" t="s">
        <v>67</v>
      </c>
      <c r="AY585" s="129" t="s">
        <v>120</v>
      </c>
    </row>
    <row r="586" spans="1:65" s="13" customFormat="1">
      <c r="B586" s="281"/>
      <c r="C586" s="248"/>
      <c r="D586" s="277" t="s">
        <v>132</v>
      </c>
      <c r="E586" s="282" t="s">
        <v>17</v>
      </c>
      <c r="F586" s="283" t="s">
        <v>638</v>
      </c>
      <c r="G586" s="248"/>
      <c r="H586" s="284">
        <v>35.1</v>
      </c>
      <c r="I586" s="248"/>
      <c r="J586" s="248"/>
      <c r="K586" s="285"/>
      <c r="L586" s="248"/>
      <c r="M586" s="133"/>
      <c r="T586" s="134"/>
      <c r="AT586" s="132" t="s">
        <v>132</v>
      </c>
      <c r="AU586" s="132" t="s">
        <v>77</v>
      </c>
      <c r="AV586" s="13" t="s">
        <v>77</v>
      </c>
      <c r="AW586" s="13" t="s">
        <v>29</v>
      </c>
      <c r="AX586" s="13" t="s">
        <v>67</v>
      </c>
      <c r="AY586" s="132" t="s">
        <v>120</v>
      </c>
    </row>
    <row r="587" spans="1:65" s="14" customFormat="1">
      <c r="B587" s="297"/>
      <c r="C587" s="298"/>
      <c r="D587" s="299" t="s">
        <v>132</v>
      </c>
      <c r="E587" s="300" t="s">
        <v>17</v>
      </c>
      <c r="F587" s="301" t="s">
        <v>134</v>
      </c>
      <c r="G587" s="298"/>
      <c r="H587" s="302">
        <v>35.1</v>
      </c>
      <c r="I587" s="298"/>
      <c r="J587" s="298"/>
      <c r="K587" s="303"/>
      <c r="L587" s="249"/>
      <c r="M587" s="136"/>
      <c r="T587" s="137"/>
      <c r="AT587" s="135" t="s">
        <v>132</v>
      </c>
      <c r="AU587" s="135" t="s">
        <v>77</v>
      </c>
      <c r="AV587" s="14" t="s">
        <v>128</v>
      </c>
      <c r="AW587" s="14" t="s">
        <v>29</v>
      </c>
      <c r="AX587" s="14" t="s">
        <v>75</v>
      </c>
      <c r="AY587" s="135" t="s">
        <v>120</v>
      </c>
    </row>
    <row r="588" spans="1:65" s="11" customFormat="1" ht="25.9" customHeight="1">
      <c r="A588" s="233"/>
      <c r="B588" s="233"/>
      <c r="C588" s="236"/>
      <c r="D588" s="237" t="s">
        <v>66</v>
      </c>
      <c r="E588" s="238" t="s">
        <v>643</v>
      </c>
      <c r="F588" s="238" t="s">
        <v>644</v>
      </c>
      <c r="G588" s="236"/>
      <c r="H588" s="236"/>
      <c r="I588" s="236"/>
      <c r="J588" s="239">
        <f>BK588</f>
        <v>0</v>
      </c>
      <c r="K588" s="236"/>
      <c r="L588" s="234"/>
      <c r="M588" s="111"/>
      <c r="P588" s="112">
        <f>SUM(P589:P590)</f>
        <v>0</v>
      </c>
      <c r="R588" s="112">
        <f>SUM(R589:R590)</f>
        <v>0</v>
      </c>
      <c r="T588" s="113">
        <f>SUM(T589:T590)</f>
        <v>0</v>
      </c>
      <c r="AR588" s="110" t="s">
        <v>159</v>
      </c>
      <c r="AT588" s="114" t="s">
        <v>66</v>
      </c>
      <c r="AU588" s="114" t="s">
        <v>67</v>
      </c>
      <c r="AY588" s="110" t="s">
        <v>120</v>
      </c>
      <c r="BK588" s="115">
        <f>SUM(BK589:BK590)</f>
        <v>0</v>
      </c>
    </row>
    <row r="589" spans="1:65" s="1" customFormat="1" ht="16.5" customHeight="1">
      <c r="A589"/>
      <c r="B589"/>
      <c r="C589"/>
      <c r="D589"/>
      <c r="E589" s="240" t="s">
        <v>645</v>
      </c>
      <c r="F589" s="241" t="s">
        <v>646</v>
      </c>
      <c r="G589" s="242" t="s">
        <v>351</v>
      </c>
      <c r="H589" s="243">
        <v>0</v>
      </c>
      <c r="I589" s="244">
        <v>1.5</v>
      </c>
      <c r="J589" s="244">
        <f>ROUND(I589*H589,2)</f>
        <v>0</v>
      </c>
      <c r="K589" s="241" t="s">
        <v>17</v>
      </c>
      <c r="L589" s="235"/>
      <c r="M589" s="122" t="s">
        <v>17</v>
      </c>
      <c r="N589" s="123" t="s">
        <v>38</v>
      </c>
      <c r="O589" s="124">
        <v>0</v>
      </c>
      <c r="P589" s="124">
        <f>O589*H589</f>
        <v>0</v>
      </c>
      <c r="Q589" s="124">
        <v>0</v>
      </c>
      <c r="R589" s="124">
        <f>Q589*H589</f>
        <v>0</v>
      </c>
      <c r="S589" s="124">
        <v>0</v>
      </c>
      <c r="T589" s="125">
        <f>S589*H589</f>
        <v>0</v>
      </c>
      <c r="AR589" s="126" t="s">
        <v>128</v>
      </c>
      <c r="AT589" s="126" t="s">
        <v>123</v>
      </c>
      <c r="AU589" s="126" t="s">
        <v>75</v>
      </c>
      <c r="AY589" s="18" t="s">
        <v>120</v>
      </c>
      <c r="BE589" s="127">
        <f>IF(N589="základní",J589,0)</f>
        <v>0</v>
      </c>
      <c r="BF589" s="127">
        <f>IF(N589="snížená",J589,0)</f>
        <v>0</v>
      </c>
      <c r="BG589" s="127">
        <f>IF(N589="zákl. přenesená",J589,0)</f>
        <v>0</v>
      </c>
      <c r="BH589" s="127">
        <f>IF(N589="sníž. přenesená",J589,0)</f>
        <v>0</v>
      </c>
      <c r="BI589" s="127">
        <f>IF(N589="nulová",J589,0)</f>
        <v>0</v>
      </c>
      <c r="BJ589" s="18" t="s">
        <v>75</v>
      </c>
      <c r="BK589" s="127">
        <f>ROUND(I589*H589,2)</f>
        <v>0</v>
      </c>
      <c r="BL589" s="18" t="s">
        <v>128</v>
      </c>
      <c r="BM589" s="126" t="s">
        <v>647</v>
      </c>
    </row>
    <row r="590" spans="1:65" s="1" customFormat="1" ht="16.5" customHeight="1">
      <c r="A590"/>
      <c r="B590"/>
      <c r="C590"/>
      <c r="D590"/>
      <c r="E590" s="240" t="s">
        <v>648</v>
      </c>
      <c r="F590" s="241" t="s">
        <v>649</v>
      </c>
      <c r="G590" s="242" t="s">
        <v>351</v>
      </c>
      <c r="H590" s="243">
        <v>0</v>
      </c>
      <c r="I590" s="244">
        <v>1</v>
      </c>
      <c r="J590" s="244">
        <f>ROUND(I590*H590,2)</f>
        <v>0</v>
      </c>
      <c r="K590" s="241" t="s">
        <v>17</v>
      </c>
      <c r="L590" s="235"/>
      <c r="M590" s="149" t="s">
        <v>17</v>
      </c>
      <c r="N590" s="150" t="s">
        <v>38</v>
      </c>
      <c r="O590" s="151">
        <v>0</v>
      </c>
      <c r="P590" s="151">
        <f>O590*H590</f>
        <v>0</v>
      </c>
      <c r="Q590" s="151">
        <v>0</v>
      </c>
      <c r="R590" s="151">
        <f>Q590*H590</f>
        <v>0</v>
      </c>
      <c r="S590" s="151">
        <v>0</v>
      </c>
      <c r="T590" s="152">
        <f>S590*H590</f>
        <v>0</v>
      </c>
      <c r="AR590" s="126" t="s">
        <v>128</v>
      </c>
      <c r="AT590" s="126" t="s">
        <v>123</v>
      </c>
      <c r="AU590" s="126" t="s">
        <v>75</v>
      </c>
      <c r="AY590" s="18" t="s">
        <v>120</v>
      </c>
      <c r="BE590" s="127">
        <f>IF(N590="základní",J590,0)</f>
        <v>0</v>
      </c>
      <c r="BF590" s="127">
        <f>IF(N590="snížená",J590,0)</f>
        <v>0</v>
      </c>
      <c r="BG590" s="127">
        <f>IF(N590="zákl. přenesená",J590,0)</f>
        <v>0</v>
      </c>
      <c r="BH590" s="127">
        <f>IF(N590="sníž. přenesená",J590,0)</f>
        <v>0</v>
      </c>
      <c r="BI590" s="127">
        <f>IF(N590="nulová",J590,0)</f>
        <v>0</v>
      </c>
      <c r="BJ590" s="18" t="s">
        <v>75</v>
      </c>
      <c r="BK590" s="127">
        <f>ROUND(I590*H590,2)</f>
        <v>0</v>
      </c>
      <c r="BL590" s="18" t="s">
        <v>128</v>
      </c>
      <c r="BM590" s="126" t="s">
        <v>650</v>
      </c>
    </row>
    <row r="591" spans="1:65" s="1" customFormat="1" ht="6.95" customHeight="1">
      <c r="A591"/>
      <c r="B591"/>
      <c r="C591"/>
      <c r="D591"/>
      <c r="E591" s="245"/>
      <c r="F591" s="245"/>
      <c r="G591" s="245"/>
      <c r="H591" s="245"/>
      <c r="I591" s="245"/>
      <c r="J591" s="245"/>
      <c r="K591" s="245"/>
      <c r="L591" s="235"/>
    </row>
    <row r="592" spans="1:65">
      <c r="E592" s="233"/>
      <c r="F592" s="233"/>
      <c r="G592" s="233"/>
      <c r="H592" s="233"/>
      <c r="I592" s="233"/>
      <c r="J592" s="233"/>
      <c r="K592" s="233"/>
    </row>
    <row r="593" spans="5:11">
      <c r="F593" s="233"/>
      <c r="G593" s="233"/>
      <c r="H593" s="233"/>
      <c r="I593" s="233"/>
      <c r="J593" s="233"/>
      <c r="K593" s="233"/>
    </row>
    <row r="594" spans="5:11">
      <c r="E594" s="233"/>
      <c r="F594" s="233"/>
      <c r="G594" s="233"/>
      <c r="H594" s="233"/>
      <c r="I594" s="233"/>
      <c r="J594" s="233"/>
      <c r="K594" s="233"/>
    </row>
  </sheetData>
  <autoFilter ref="C95:K590" xr:uid="{00000000-0009-0000-0000-000001000000}"/>
  <mergeCells count="9">
    <mergeCell ref="E50:H50"/>
    <mergeCell ref="E86:H86"/>
    <mergeCell ref="E88:H88"/>
    <mergeCell ref="L2:V2"/>
    <mergeCell ref="E7:H7"/>
    <mergeCell ref="E9:H9"/>
    <mergeCell ref="E18:H18"/>
    <mergeCell ref="E27:H27"/>
    <mergeCell ref="E48:H48"/>
  </mergeCells>
  <hyperlinks>
    <hyperlink ref="F100" r:id="rId1" xr:uid="{00000000-0004-0000-0100-000000000000}"/>
    <hyperlink ref="F105" r:id="rId2" xr:uid="{00000000-0004-0000-0100-000001000000}"/>
    <hyperlink ref="F112" r:id="rId3" xr:uid="{00000000-0004-0000-0100-000002000000}"/>
    <hyperlink ref="F118" r:id="rId4" xr:uid="{00000000-0004-0000-0100-000003000000}"/>
    <hyperlink ref="F129" r:id="rId5" xr:uid="{00000000-0004-0000-0100-000004000000}"/>
    <hyperlink ref="F134" r:id="rId6" xr:uid="{00000000-0004-0000-0100-000005000000}"/>
    <hyperlink ref="F145" r:id="rId7" xr:uid="{00000000-0004-0000-0100-000006000000}"/>
    <hyperlink ref="F161" r:id="rId8" xr:uid="{00000000-0004-0000-0100-000007000000}"/>
    <hyperlink ref="F166" r:id="rId9" xr:uid="{00000000-0004-0000-0100-000008000000}"/>
    <hyperlink ref="F176" r:id="rId10" xr:uid="{00000000-0004-0000-0100-000009000000}"/>
    <hyperlink ref="F180" r:id="rId11" xr:uid="{00000000-0004-0000-0100-00000A000000}"/>
    <hyperlink ref="F186" r:id="rId12" xr:uid="{00000000-0004-0000-0100-00000B000000}"/>
    <hyperlink ref="F191" r:id="rId13" xr:uid="{00000000-0004-0000-0100-00000C000000}"/>
    <hyperlink ref="F196" r:id="rId14" xr:uid="{00000000-0004-0000-0100-00000D000000}"/>
    <hyperlink ref="F200" r:id="rId15" xr:uid="{00000000-0004-0000-0100-00000E000000}"/>
    <hyperlink ref="F204" r:id="rId16" xr:uid="{00000000-0004-0000-0100-00000F000000}"/>
    <hyperlink ref="F210" r:id="rId17" xr:uid="{00000000-0004-0000-0100-000010000000}"/>
    <hyperlink ref="F215" r:id="rId18" xr:uid="{00000000-0004-0000-0100-000011000000}"/>
    <hyperlink ref="F244" r:id="rId19" xr:uid="{00000000-0004-0000-0100-000012000000}"/>
    <hyperlink ref="F250" r:id="rId20" xr:uid="{00000000-0004-0000-0100-000013000000}"/>
    <hyperlink ref="F252" r:id="rId21" xr:uid="{00000000-0004-0000-0100-000014000000}"/>
    <hyperlink ref="F254" r:id="rId22" xr:uid="{00000000-0004-0000-0100-000015000000}"/>
    <hyperlink ref="F258" r:id="rId23" xr:uid="{00000000-0004-0000-0100-000016000000}"/>
    <hyperlink ref="F261" r:id="rId24" xr:uid="{00000000-0004-0000-0100-000017000000}"/>
    <hyperlink ref="F265" r:id="rId25" xr:uid="{00000000-0004-0000-0100-000018000000}"/>
    <hyperlink ref="F270" r:id="rId26" xr:uid="{00000000-0004-0000-0100-000019000000}"/>
    <hyperlink ref="F275" r:id="rId27" xr:uid="{00000000-0004-0000-0100-00001A000000}"/>
    <hyperlink ref="F280" r:id="rId28" xr:uid="{00000000-0004-0000-0100-00001B000000}"/>
    <hyperlink ref="F285" r:id="rId29" xr:uid="{00000000-0004-0000-0100-00001C000000}"/>
    <hyperlink ref="F290" r:id="rId30" xr:uid="{00000000-0004-0000-0100-00001D000000}"/>
    <hyperlink ref="F295" r:id="rId31" xr:uid="{00000000-0004-0000-0100-00001E000000}"/>
    <hyperlink ref="F300" r:id="rId32" xr:uid="{00000000-0004-0000-0100-00001F000000}"/>
    <hyperlink ref="F303" r:id="rId33" xr:uid="{00000000-0004-0000-0100-000020000000}"/>
    <hyperlink ref="F307" r:id="rId34" xr:uid="{00000000-0004-0000-0100-000021000000}"/>
    <hyperlink ref="F312" r:id="rId35" xr:uid="{00000000-0004-0000-0100-000022000000}"/>
    <hyperlink ref="F317" r:id="rId36" xr:uid="{00000000-0004-0000-0100-000023000000}"/>
    <hyperlink ref="F321" r:id="rId37" xr:uid="{00000000-0004-0000-0100-000024000000}"/>
    <hyperlink ref="F326" r:id="rId38" xr:uid="{00000000-0004-0000-0100-000025000000}"/>
    <hyperlink ref="F331" r:id="rId39" xr:uid="{00000000-0004-0000-0100-000026000000}"/>
    <hyperlink ref="F337" r:id="rId40" xr:uid="{00000000-0004-0000-0100-000027000000}"/>
    <hyperlink ref="F344" r:id="rId41" xr:uid="{00000000-0004-0000-0100-000028000000}"/>
    <hyperlink ref="F351" r:id="rId42" xr:uid="{00000000-0004-0000-0100-000029000000}"/>
    <hyperlink ref="F356" r:id="rId43" xr:uid="{00000000-0004-0000-0100-00002A000000}"/>
    <hyperlink ref="F360" r:id="rId44" xr:uid="{00000000-0004-0000-0100-00002B000000}"/>
    <hyperlink ref="F364" r:id="rId45" xr:uid="{00000000-0004-0000-0100-00002C000000}"/>
    <hyperlink ref="F369" r:id="rId46" xr:uid="{00000000-0004-0000-0100-00002D000000}"/>
    <hyperlink ref="F373" r:id="rId47" xr:uid="{00000000-0004-0000-0100-00002E000000}"/>
    <hyperlink ref="F378" r:id="rId48" xr:uid="{00000000-0004-0000-0100-00002F000000}"/>
    <hyperlink ref="F389" r:id="rId49" xr:uid="{00000000-0004-0000-0100-000030000000}"/>
    <hyperlink ref="F396" r:id="rId50" xr:uid="{00000000-0004-0000-0100-000031000000}"/>
    <hyperlink ref="F400" r:id="rId51" xr:uid="{00000000-0004-0000-0100-000032000000}"/>
    <hyperlink ref="F407" r:id="rId52" xr:uid="{00000000-0004-0000-0100-000033000000}"/>
    <hyperlink ref="F410" r:id="rId53" xr:uid="{00000000-0004-0000-0100-000034000000}"/>
    <hyperlink ref="F415" r:id="rId54" xr:uid="{00000000-0004-0000-0100-000035000000}"/>
    <hyperlink ref="F420" r:id="rId55" xr:uid="{00000000-0004-0000-0100-000036000000}"/>
    <hyperlink ref="F425" r:id="rId56" xr:uid="{00000000-0004-0000-0100-000037000000}"/>
    <hyperlink ref="F428" r:id="rId57" xr:uid="{00000000-0004-0000-0100-00003F000000}"/>
    <hyperlink ref="F437" r:id="rId58" xr:uid="{00000000-0004-0000-0100-000040000000}"/>
    <hyperlink ref="F446" r:id="rId59" xr:uid="{00000000-0004-0000-0100-000041000000}"/>
    <hyperlink ref="F455" r:id="rId60" xr:uid="{00000000-0004-0000-0100-000042000000}"/>
    <hyperlink ref="F460" r:id="rId61" xr:uid="{00000000-0004-0000-0100-000043000000}"/>
    <hyperlink ref="F463" r:id="rId62" xr:uid="{00000000-0004-0000-0100-000044000000}"/>
    <hyperlink ref="F472" r:id="rId63" xr:uid="{00000000-0004-0000-0100-000045000000}"/>
    <hyperlink ref="F481" r:id="rId64" xr:uid="{00000000-0004-0000-0100-000046000000}"/>
    <hyperlink ref="F484" r:id="rId65" xr:uid="{00000000-0004-0000-0100-000047000000}"/>
    <hyperlink ref="F489" r:id="rId66" xr:uid="{00000000-0004-0000-0100-000048000000}"/>
    <hyperlink ref="F494" r:id="rId67" xr:uid="{00000000-0004-0000-0100-000049000000}"/>
    <hyperlink ref="F504" r:id="rId68" xr:uid="{00000000-0004-0000-0100-00004A000000}"/>
    <hyperlink ref="F514" r:id="rId69" xr:uid="{00000000-0004-0000-0100-00004B000000}"/>
    <hyperlink ref="F517" r:id="rId70" xr:uid="{00000000-0004-0000-0100-00004C000000}"/>
    <hyperlink ref="F526" r:id="rId71" xr:uid="{00000000-0004-0000-0100-00004D000000}"/>
    <hyperlink ref="F539" r:id="rId72" xr:uid="{00000000-0004-0000-0100-00004E000000}"/>
    <hyperlink ref="F542" r:id="rId73" xr:uid="{00000000-0004-0000-0100-00004F000000}"/>
    <hyperlink ref="F547" r:id="rId74" xr:uid="{00000000-0004-0000-0100-000050000000}"/>
    <hyperlink ref="F552" r:id="rId75" xr:uid="{00000000-0004-0000-0100-000051000000}"/>
    <hyperlink ref="F558" r:id="rId76" xr:uid="{00000000-0004-0000-0100-000052000000}"/>
    <hyperlink ref="F563" r:id="rId77" xr:uid="{00000000-0004-0000-0100-000053000000}"/>
    <hyperlink ref="F579" r:id="rId78" xr:uid="{00000000-0004-0000-0100-000054000000}"/>
    <hyperlink ref="F584" r:id="rId79" xr:uid="{00000000-0004-0000-0100-000055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46"/>
  <sheetViews>
    <sheetView showGridLines="0" tabSelected="1" topLeftCell="A185" zoomScale="70" zoomScaleNormal="70" workbookViewId="0">
      <selection activeCell="I204" sqref="I204:I237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32" max="62" width="9.33203125" customWidth="1"/>
    <col min="63" max="64" width="8.6640625" customWidth="1"/>
    <col min="65" max="65" width="5.1640625" customWidth="1"/>
    <col min="66" max="66" width="9.33203125" customWidth="1"/>
  </cols>
  <sheetData>
    <row r="2" spans="2:46" ht="36.950000000000003" customHeight="1"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8" t="s">
        <v>80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77</v>
      </c>
    </row>
    <row r="4" spans="2:46" ht="24.95" customHeight="1">
      <c r="B4" s="21"/>
      <c r="D4" s="22" t="s">
        <v>81</v>
      </c>
      <c r="L4" s="21"/>
      <c r="M4" s="81" t="s">
        <v>10</v>
      </c>
      <c r="AT4" s="18" t="s">
        <v>4</v>
      </c>
    </row>
    <row r="5" spans="2:46" ht="6.95" customHeight="1">
      <c r="B5" s="21"/>
      <c r="L5" s="21"/>
    </row>
    <row r="6" spans="2:46" ht="12" customHeight="1">
      <c r="B6" s="21"/>
      <c r="D6" s="27" t="s">
        <v>14</v>
      </c>
      <c r="L6" s="21"/>
    </row>
    <row r="7" spans="2:46" ht="16.5" customHeight="1">
      <c r="B7" s="21"/>
      <c r="E7" s="352" t="str">
        <f>'Rekapitulace stavby'!K6</f>
        <v>Stavební úpravy ZŠ Doubrava</v>
      </c>
      <c r="F7" s="353"/>
      <c r="G7" s="353"/>
      <c r="H7" s="353"/>
      <c r="L7" s="21"/>
    </row>
    <row r="8" spans="2:46" s="1" customFormat="1" ht="12" customHeight="1">
      <c r="B8" s="30"/>
      <c r="D8" s="27" t="s">
        <v>82</v>
      </c>
      <c r="L8" s="30"/>
    </row>
    <row r="9" spans="2:46" s="1" customFormat="1" ht="16.5" customHeight="1">
      <c r="B9" s="30"/>
      <c r="E9" s="345" t="s">
        <v>651</v>
      </c>
      <c r="F9" s="347"/>
      <c r="G9" s="347"/>
      <c r="H9" s="347"/>
      <c r="L9" s="30"/>
    </row>
    <row r="10" spans="2:46" s="1" customFormat="1">
      <c r="B10" s="30"/>
      <c r="L10" s="30"/>
    </row>
    <row r="11" spans="2:46" s="1" customFormat="1" ht="12" customHeight="1">
      <c r="B11" s="30"/>
      <c r="D11" s="27" t="s">
        <v>16</v>
      </c>
      <c r="F11" s="25" t="s">
        <v>17</v>
      </c>
      <c r="I11" s="27" t="s">
        <v>18</v>
      </c>
      <c r="J11" s="25" t="s">
        <v>17</v>
      </c>
      <c r="L11" s="30"/>
    </row>
    <row r="12" spans="2:46" s="1" customFormat="1" ht="12" customHeight="1">
      <c r="B12" s="30"/>
      <c r="D12" s="27" t="s">
        <v>19</v>
      </c>
      <c r="F12" s="25" t="s">
        <v>20</v>
      </c>
      <c r="I12" s="27" t="s">
        <v>21</v>
      </c>
      <c r="J12" s="46">
        <f>'Rekapitulace stavby'!AN8</f>
        <v>45148</v>
      </c>
      <c r="L12" s="30"/>
    </row>
    <row r="13" spans="2:46" s="1" customFormat="1" ht="10.9" customHeight="1">
      <c r="B13" s="30"/>
      <c r="L13" s="30"/>
    </row>
    <row r="14" spans="2:46" s="1" customFormat="1" ht="12" customHeight="1">
      <c r="B14" s="30"/>
      <c r="D14" s="27" t="s">
        <v>22</v>
      </c>
      <c r="I14" s="27" t="s">
        <v>23</v>
      </c>
      <c r="J14" s="25" t="s">
        <v>17</v>
      </c>
      <c r="L14" s="30"/>
    </row>
    <row r="15" spans="2:46" s="1" customFormat="1" ht="18" customHeight="1">
      <c r="B15" s="30"/>
      <c r="E15" s="25" t="s">
        <v>24</v>
      </c>
      <c r="I15" s="27" t="s">
        <v>25</v>
      </c>
      <c r="J15" s="25" t="s">
        <v>17</v>
      </c>
      <c r="L15" s="30"/>
    </row>
    <row r="16" spans="2:46" s="1" customFormat="1" ht="6.95" customHeight="1">
      <c r="B16" s="30"/>
      <c r="L16" s="30"/>
    </row>
    <row r="17" spans="2:12" s="1" customFormat="1" ht="12" customHeight="1">
      <c r="B17" s="30"/>
      <c r="D17" s="27" t="s">
        <v>26</v>
      </c>
      <c r="I17" s="27" t="s">
        <v>23</v>
      </c>
      <c r="J17" s="25" t="str">
        <f>'Rekapitulace stavby'!AN13</f>
        <v/>
      </c>
      <c r="L17" s="30"/>
    </row>
    <row r="18" spans="2:12" s="1" customFormat="1" ht="18" customHeight="1">
      <c r="B18" s="30"/>
      <c r="E18" s="315" t="str">
        <f>'Rekapitulace stavby'!E14</f>
        <v xml:space="preserve"> </v>
      </c>
      <c r="F18" s="315"/>
      <c r="G18" s="315"/>
      <c r="H18" s="315"/>
      <c r="I18" s="27" t="s">
        <v>25</v>
      </c>
      <c r="J18" s="25" t="str">
        <f>'Rekapitulace stavby'!AN14</f>
        <v/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7" t="s">
        <v>27</v>
      </c>
      <c r="I20" s="27" t="s">
        <v>23</v>
      </c>
      <c r="J20" s="25" t="s">
        <v>17</v>
      </c>
      <c r="L20" s="30"/>
    </row>
    <row r="21" spans="2:12" s="1" customFormat="1" ht="18" customHeight="1">
      <c r="B21" s="30"/>
      <c r="E21" s="25" t="s">
        <v>28</v>
      </c>
      <c r="I21" s="27" t="s">
        <v>25</v>
      </c>
      <c r="J21" s="25" t="s">
        <v>17</v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7" t="s">
        <v>30</v>
      </c>
      <c r="I23" s="27" t="s">
        <v>23</v>
      </c>
      <c r="J23" s="25" t="str">
        <f>IF('Rekapitulace stavby'!AN19="","",'Rekapitulace stavby'!AN19)</f>
        <v/>
      </c>
      <c r="L23" s="30"/>
    </row>
    <row r="24" spans="2:12" s="1" customFormat="1" ht="18" customHeight="1">
      <c r="B24" s="30"/>
      <c r="E24" s="25" t="str">
        <f>IF('Rekapitulace stavby'!E20="","",'Rekapitulace stavby'!E20)</f>
        <v xml:space="preserve"> </v>
      </c>
      <c r="I24" s="27" t="s">
        <v>25</v>
      </c>
      <c r="J24" s="25" t="str">
        <f>IF('Rekapitulace stavby'!AN20="","",'Rekapitulace stavby'!AN20)</f>
        <v/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7" t="s">
        <v>31</v>
      </c>
      <c r="L26" s="30"/>
    </row>
    <row r="27" spans="2:12" s="7" customFormat="1" ht="16.5" customHeight="1">
      <c r="B27" s="82"/>
      <c r="E27" s="318" t="s">
        <v>17</v>
      </c>
      <c r="F27" s="318"/>
      <c r="G27" s="318"/>
      <c r="H27" s="318"/>
      <c r="L27" s="82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47"/>
      <c r="E29" s="47"/>
      <c r="F29" s="47"/>
      <c r="G29" s="47"/>
      <c r="H29" s="47"/>
      <c r="I29" s="47"/>
      <c r="J29" s="47"/>
      <c r="K29" s="47"/>
      <c r="L29" s="30"/>
    </row>
    <row r="30" spans="2:12" s="1" customFormat="1" ht="25.35" customHeight="1">
      <c r="B30" s="30"/>
      <c r="D30" s="83" t="s">
        <v>33</v>
      </c>
      <c r="J30" s="59">
        <f>ROUND(J89, 2)</f>
        <v>0</v>
      </c>
      <c r="L30" s="30"/>
    </row>
    <row r="31" spans="2:12" s="1" customFormat="1" ht="6.95" customHeight="1">
      <c r="B31" s="30"/>
      <c r="D31" s="47"/>
      <c r="E31" s="47"/>
      <c r="F31" s="47"/>
      <c r="G31" s="47"/>
      <c r="H31" s="47"/>
      <c r="I31" s="47"/>
      <c r="J31" s="47"/>
      <c r="K31" s="47"/>
      <c r="L31" s="30"/>
    </row>
    <row r="32" spans="2:12" s="1" customFormat="1" ht="14.45" customHeight="1">
      <c r="B32" s="30"/>
      <c r="F32" s="84" t="s">
        <v>35</v>
      </c>
      <c r="I32" s="84" t="s">
        <v>34</v>
      </c>
      <c r="J32" s="84" t="s">
        <v>36</v>
      </c>
      <c r="L32" s="30"/>
    </row>
    <row r="33" spans="2:12" s="1" customFormat="1" ht="14.45" customHeight="1">
      <c r="B33" s="30"/>
      <c r="D33" s="85" t="s">
        <v>37</v>
      </c>
      <c r="E33" s="27" t="s">
        <v>38</v>
      </c>
      <c r="F33" s="86">
        <f>ROUND((SUM(BE89:BE243)),  2)</f>
        <v>0</v>
      </c>
      <c r="I33" s="87">
        <v>0.21</v>
      </c>
      <c r="J33" s="86">
        <f>ROUND(((SUM(BE89:BE243))*I33),  2)</f>
        <v>0</v>
      </c>
      <c r="L33" s="30"/>
    </row>
    <row r="34" spans="2:12" s="1" customFormat="1" ht="14.45" customHeight="1">
      <c r="B34" s="30"/>
      <c r="E34" s="27" t="s">
        <v>39</v>
      </c>
      <c r="F34" s="86">
        <f>ROUND((SUM(BF89:BF243)),  2)</f>
        <v>0</v>
      </c>
      <c r="I34" s="87">
        <v>0.15</v>
      </c>
      <c r="J34" s="86">
        <f>ROUND(((SUM(BF89:BF243))*I34),  2)</f>
        <v>0</v>
      </c>
      <c r="L34" s="30"/>
    </row>
    <row r="35" spans="2:12" s="1" customFormat="1" ht="14.45" hidden="1" customHeight="1">
      <c r="B35" s="30"/>
      <c r="E35" s="27" t="s">
        <v>40</v>
      </c>
      <c r="F35" s="86">
        <f>ROUND((SUM(BG89:BG243)),  2)</f>
        <v>0</v>
      </c>
      <c r="I35" s="87">
        <v>0.21</v>
      </c>
      <c r="J35" s="86">
        <f>0</f>
        <v>0</v>
      </c>
      <c r="L35" s="30"/>
    </row>
    <row r="36" spans="2:12" s="1" customFormat="1" ht="14.45" hidden="1" customHeight="1">
      <c r="B36" s="30"/>
      <c r="E36" s="27" t="s">
        <v>41</v>
      </c>
      <c r="F36" s="86">
        <f>ROUND((SUM(BH89:BH243)),  2)</f>
        <v>0</v>
      </c>
      <c r="I36" s="87">
        <v>0.15</v>
      </c>
      <c r="J36" s="86">
        <f>0</f>
        <v>0</v>
      </c>
      <c r="L36" s="30"/>
    </row>
    <row r="37" spans="2:12" s="1" customFormat="1" ht="14.45" hidden="1" customHeight="1">
      <c r="B37" s="30"/>
      <c r="E37" s="27" t="s">
        <v>42</v>
      </c>
      <c r="F37" s="86">
        <f>ROUND((SUM(BI89:BI243)),  2)</f>
        <v>0</v>
      </c>
      <c r="I37" s="87">
        <v>0</v>
      </c>
      <c r="J37" s="86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88"/>
      <c r="D39" s="89" t="s">
        <v>43</v>
      </c>
      <c r="E39" s="50"/>
      <c r="F39" s="50"/>
      <c r="G39" s="90" t="s">
        <v>44</v>
      </c>
      <c r="H39" s="91" t="s">
        <v>45</v>
      </c>
      <c r="I39" s="50"/>
      <c r="J39" s="92">
        <f>SUM(J30:J37)</f>
        <v>0</v>
      </c>
      <c r="K39" s="93"/>
      <c r="L39" s="30"/>
    </row>
    <row r="40" spans="2:12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0"/>
    </row>
    <row r="44" spans="2:12" s="1" customFormat="1" ht="6.95" customHeight="1"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30"/>
    </row>
    <row r="45" spans="2:12" s="1" customFormat="1" ht="24.95" customHeight="1">
      <c r="B45" s="30"/>
      <c r="C45" s="22" t="s">
        <v>84</v>
      </c>
      <c r="L45" s="30"/>
    </row>
    <row r="46" spans="2:12" s="1" customFormat="1" ht="6.95" customHeight="1">
      <c r="B46" s="30"/>
      <c r="L46" s="30"/>
    </row>
    <row r="47" spans="2:12" s="1" customFormat="1" ht="12" customHeight="1">
      <c r="B47" s="30"/>
      <c r="C47" s="27" t="s">
        <v>14</v>
      </c>
      <c r="L47" s="30"/>
    </row>
    <row r="48" spans="2:12" s="1" customFormat="1" ht="16.5" customHeight="1">
      <c r="B48" s="30"/>
      <c r="E48" s="352" t="str">
        <f>E7</f>
        <v>Stavební úpravy ZŠ Doubrava</v>
      </c>
      <c r="F48" s="353"/>
      <c r="G48" s="353"/>
      <c r="H48" s="353"/>
      <c r="L48" s="30"/>
    </row>
    <row r="49" spans="2:47" s="1" customFormat="1" ht="12" customHeight="1">
      <c r="B49" s="30"/>
      <c r="C49" s="27" t="s">
        <v>82</v>
      </c>
      <c r="L49" s="30"/>
    </row>
    <row r="50" spans="2:47" s="1" customFormat="1" ht="16.5" customHeight="1">
      <c r="B50" s="30"/>
      <c r="E50" s="345" t="str">
        <f>E9</f>
        <v>02 - Polytechnika 2- architektonicko stavební řešení</v>
      </c>
      <c r="F50" s="347"/>
      <c r="G50" s="347"/>
      <c r="H50" s="347"/>
      <c r="L50" s="30"/>
    </row>
    <row r="51" spans="2:47" s="1" customFormat="1" ht="6.95" customHeight="1">
      <c r="B51" s="30"/>
      <c r="L51" s="30"/>
    </row>
    <row r="52" spans="2:47" s="1" customFormat="1" ht="12" customHeight="1">
      <c r="B52" s="30"/>
      <c r="C52" s="27" t="s">
        <v>19</v>
      </c>
      <c r="F52" s="25" t="str">
        <f>F12</f>
        <v xml:space="preserve"> </v>
      </c>
      <c r="I52" s="27" t="s">
        <v>21</v>
      </c>
      <c r="J52" s="46">
        <f>IF(J12="","",J12)</f>
        <v>45148</v>
      </c>
      <c r="L52" s="30"/>
    </row>
    <row r="53" spans="2:47" s="1" customFormat="1" ht="6.95" customHeight="1">
      <c r="B53" s="30"/>
      <c r="L53" s="30"/>
    </row>
    <row r="54" spans="2:47" s="1" customFormat="1" ht="15.2" customHeight="1">
      <c r="B54" s="30"/>
      <c r="C54" s="27" t="s">
        <v>22</v>
      </c>
      <c r="F54" s="25" t="str">
        <f>E15</f>
        <v>ZŠ Doubrava, příspěvková organizace</v>
      </c>
      <c r="I54" s="27" t="s">
        <v>27</v>
      </c>
      <c r="J54" s="28" t="str">
        <f>E21</f>
        <v>Ing.arch Pavel Malina</v>
      </c>
      <c r="L54" s="30"/>
    </row>
    <row r="55" spans="2:47" s="1" customFormat="1" ht="15.2" customHeight="1">
      <c r="B55" s="30"/>
      <c r="C55" s="27" t="s">
        <v>26</v>
      </c>
      <c r="F55" s="25" t="str">
        <f>IF(E18="","",E18)</f>
        <v xml:space="preserve"> </v>
      </c>
      <c r="I55" s="27" t="s">
        <v>30</v>
      </c>
      <c r="J55" s="28" t="str">
        <f>E24</f>
        <v xml:space="preserve"> </v>
      </c>
      <c r="L55" s="30"/>
    </row>
    <row r="56" spans="2:47" s="1" customFormat="1" ht="10.35" customHeight="1">
      <c r="B56" s="30"/>
      <c r="L56" s="30"/>
    </row>
    <row r="57" spans="2:47" s="1" customFormat="1" ht="29.25" customHeight="1">
      <c r="B57" s="30"/>
      <c r="C57" s="94" t="s">
        <v>85</v>
      </c>
      <c r="D57" s="88"/>
      <c r="E57" s="88"/>
      <c r="F57" s="88"/>
      <c r="G57" s="88"/>
      <c r="H57" s="88"/>
      <c r="I57" s="88"/>
      <c r="J57" s="95" t="s">
        <v>86</v>
      </c>
      <c r="K57" s="88"/>
      <c r="L57" s="30"/>
    </row>
    <row r="58" spans="2:47" s="1" customFormat="1" ht="10.35" customHeight="1">
      <c r="B58" s="30"/>
      <c r="L58" s="30"/>
    </row>
    <row r="59" spans="2:47" s="1" customFormat="1" ht="22.9" customHeight="1">
      <c r="B59" s="30"/>
      <c r="C59" s="96" t="s">
        <v>65</v>
      </c>
      <c r="J59" s="59">
        <f>J89</f>
        <v>0</v>
      </c>
      <c r="L59" s="30"/>
      <c r="AU59" s="18" t="s">
        <v>87</v>
      </c>
    </row>
    <row r="60" spans="2:47" s="8" customFormat="1" ht="24.95" customHeight="1">
      <c r="B60" s="97"/>
      <c r="D60" s="98" t="s">
        <v>88</v>
      </c>
      <c r="E60" s="99"/>
      <c r="F60" s="99"/>
      <c r="G60" s="99"/>
      <c r="H60" s="99"/>
      <c r="I60" s="99"/>
      <c r="J60" s="100">
        <f>J90</f>
        <v>0</v>
      </c>
      <c r="L60" s="97"/>
    </row>
    <row r="61" spans="2:47" s="9" customFormat="1" ht="19.899999999999999" customHeight="1">
      <c r="B61" s="101"/>
      <c r="D61" s="102" t="s">
        <v>91</v>
      </c>
      <c r="E61" s="103"/>
      <c r="F61" s="103"/>
      <c r="G61" s="103"/>
      <c r="H61" s="103"/>
      <c r="I61" s="103"/>
      <c r="J61" s="104">
        <f>J91</f>
        <v>0</v>
      </c>
      <c r="L61" s="101"/>
    </row>
    <row r="62" spans="2:47" s="9" customFormat="1" ht="19.899999999999999" customHeight="1">
      <c r="B62" s="101"/>
      <c r="D62" s="102" t="s">
        <v>92</v>
      </c>
      <c r="E62" s="103"/>
      <c r="F62" s="103"/>
      <c r="G62" s="103"/>
      <c r="H62" s="103"/>
      <c r="I62" s="103"/>
      <c r="J62" s="104">
        <f>J118</f>
        <v>0</v>
      </c>
      <c r="L62" s="101"/>
    </row>
    <row r="63" spans="2:47" s="9" customFormat="1" ht="19.899999999999999" customHeight="1">
      <c r="B63" s="101"/>
      <c r="D63" s="102" t="s">
        <v>93</v>
      </c>
      <c r="E63" s="103"/>
      <c r="F63" s="103"/>
      <c r="G63" s="103"/>
      <c r="H63" s="103"/>
      <c r="I63" s="103"/>
      <c r="J63" s="104">
        <f>J129</f>
        <v>0</v>
      </c>
      <c r="L63" s="101"/>
    </row>
    <row r="64" spans="2:47" s="8" customFormat="1" ht="24.95" customHeight="1">
      <c r="B64" s="97"/>
      <c r="D64" s="98" t="s">
        <v>94</v>
      </c>
      <c r="E64" s="99"/>
      <c r="F64" s="99"/>
      <c r="G64" s="99"/>
      <c r="H64" s="99"/>
      <c r="I64" s="99"/>
      <c r="J64" s="100">
        <f>J132</f>
        <v>0</v>
      </c>
      <c r="L64" s="97"/>
    </row>
    <row r="65" spans="2:12" s="9" customFormat="1" ht="19.899999999999999" customHeight="1">
      <c r="B65" s="101"/>
      <c r="D65" s="102" t="s">
        <v>652</v>
      </c>
      <c r="E65" s="103"/>
      <c r="F65" s="103"/>
      <c r="G65" s="103"/>
      <c r="H65" s="103"/>
      <c r="I65" s="103"/>
      <c r="J65" s="104">
        <f>J133</f>
        <v>0</v>
      </c>
      <c r="L65" s="101"/>
    </row>
    <row r="66" spans="2:12" s="9" customFormat="1" ht="19.899999999999999" customHeight="1">
      <c r="B66" s="101"/>
      <c r="D66" s="102" t="s">
        <v>653</v>
      </c>
      <c r="E66" s="103"/>
      <c r="F66" s="103"/>
      <c r="G66" s="103"/>
      <c r="H66" s="103"/>
      <c r="I66" s="103"/>
      <c r="J66" s="104">
        <f>J151</f>
        <v>0</v>
      </c>
      <c r="L66" s="101"/>
    </row>
    <row r="67" spans="2:12" s="9" customFormat="1" ht="19.899999999999999" customHeight="1">
      <c r="B67" s="101"/>
      <c r="D67" s="102" t="s">
        <v>654</v>
      </c>
      <c r="E67" s="103"/>
      <c r="F67" s="103"/>
      <c r="G67" s="103"/>
      <c r="H67" s="103"/>
      <c r="I67" s="103"/>
      <c r="J67" s="104">
        <f>J169</f>
        <v>0</v>
      </c>
      <c r="L67" s="101"/>
    </row>
    <row r="68" spans="2:12" s="9" customFormat="1" ht="19.899999999999999" customHeight="1">
      <c r="B68" s="101"/>
      <c r="D68" s="102" t="s">
        <v>103</v>
      </c>
      <c r="E68" s="103"/>
      <c r="F68" s="103"/>
      <c r="G68" s="103"/>
      <c r="H68" s="103"/>
      <c r="I68" s="103"/>
      <c r="J68" s="104">
        <f>J211</f>
        <v>0</v>
      </c>
      <c r="L68" s="101"/>
    </row>
    <row r="69" spans="2:12" s="8" customFormat="1" ht="24.95" customHeight="1">
      <c r="B69" s="97"/>
      <c r="D69" s="98" t="s">
        <v>104</v>
      </c>
      <c r="E69" s="99"/>
      <c r="F69" s="99"/>
      <c r="G69" s="99"/>
      <c r="H69" s="99"/>
      <c r="I69" s="99"/>
      <c r="J69" s="100">
        <f>J241</f>
        <v>0</v>
      </c>
      <c r="L69" s="97"/>
    </row>
    <row r="70" spans="2:12" s="1" customFormat="1" ht="21.75" customHeight="1">
      <c r="B70" s="30"/>
      <c r="L70" s="30"/>
    </row>
    <row r="71" spans="2:12" s="1" customFormat="1" ht="6.95" customHeight="1"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30"/>
    </row>
    <row r="75" spans="2:12" s="1" customFormat="1" ht="6.95" customHeight="1">
      <c r="B75" s="252"/>
      <c r="C75" s="253"/>
      <c r="D75" s="253"/>
      <c r="E75" s="253"/>
      <c r="F75" s="253"/>
      <c r="G75" s="253"/>
      <c r="H75" s="253"/>
      <c r="I75" s="253"/>
      <c r="J75" s="253"/>
      <c r="K75" s="254"/>
      <c r="L75" s="235"/>
    </row>
    <row r="76" spans="2:12" s="1" customFormat="1" ht="24.95" customHeight="1">
      <c r="B76" s="255"/>
      <c r="C76" s="256" t="s">
        <v>105</v>
      </c>
      <c r="D76" s="235"/>
      <c r="E76" s="235"/>
      <c r="F76" s="235"/>
      <c r="G76" s="235"/>
      <c r="H76" s="235"/>
      <c r="I76" s="235"/>
      <c r="J76" s="235"/>
      <c r="K76" s="257"/>
      <c r="L76" s="235"/>
    </row>
    <row r="77" spans="2:12" s="1" customFormat="1" ht="6.95" customHeight="1">
      <c r="B77" s="255"/>
      <c r="C77" s="235"/>
      <c r="D77" s="235"/>
      <c r="E77" s="235"/>
      <c r="F77" s="235"/>
      <c r="G77" s="235"/>
      <c r="H77" s="235"/>
      <c r="I77" s="235"/>
      <c r="J77" s="235"/>
      <c r="K77" s="257"/>
      <c r="L77" s="235"/>
    </row>
    <row r="78" spans="2:12" s="1" customFormat="1" ht="12" customHeight="1">
      <c r="B78" s="255"/>
      <c r="C78" s="258" t="s">
        <v>14</v>
      </c>
      <c r="D78" s="235"/>
      <c r="E78" s="235"/>
      <c r="F78" s="235"/>
      <c r="G78" s="235"/>
      <c r="H78" s="235"/>
      <c r="I78" s="235"/>
      <c r="J78" s="235"/>
      <c r="K78" s="257"/>
      <c r="L78" s="235"/>
    </row>
    <row r="79" spans="2:12" s="1" customFormat="1" ht="16.5" customHeight="1">
      <c r="B79" s="255"/>
      <c r="C79" s="235"/>
      <c r="D79" s="235"/>
      <c r="E79" s="348" t="str">
        <f>E7</f>
        <v>Stavební úpravy ZŠ Doubrava</v>
      </c>
      <c r="F79" s="349"/>
      <c r="G79" s="349"/>
      <c r="H79" s="349"/>
      <c r="I79" s="235"/>
      <c r="J79" s="235"/>
      <c r="K79" s="257"/>
      <c r="L79" s="235"/>
    </row>
    <row r="80" spans="2:12" s="1" customFormat="1" ht="12" customHeight="1">
      <c r="B80" s="255"/>
      <c r="C80" s="258" t="s">
        <v>82</v>
      </c>
      <c r="D80" s="235"/>
      <c r="E80" s="235"/>
      <c r="F80" s="235"/>
      <c r="G80" s="235"/>
      <c r="H80" s="235"/>
      <c r="I80" s="235"/>
      <c r="J80" s="235"/>
      <c r="K80" s="257"/>
      <c r="L80" s="235"/>
    </row>
    <row r="81" spans="2:65" s="1" customFormat="1" ht="16.5" customHeight="1">
      <c r="B81" s="255"/>
      <c r="C81" s="235"/>
      <c r="D81" s="235"/>
      <c r="E81" s="350" t="str">
        <f>E9</f>
        <v>02 - Polytechnika 2- architektonicko stavební řešení</v>
      </c>
      <c r="F81" s="351"/>
      <c r="G81" s="351"/>
      <c r="H81" s="351"/>
      <c r="I81" s="235"/>
      <c r="J81" s="235"/>
      <c r="K81" s="257"/>
      <c r="L81" s="235"/>
    </row>
    <row r="82" spans="2:65" s="1" customFormat="1" ht="6.95" customHeight="1">
      <c r="B82" s="255"/>
      <c r="C82" s="235"/>
      <c r="D82" s="235"/>
      <c r="E82" s="235"/>
      <c r="F82" s="235"/>
      <c r="G82" s="235"/>
      <c r="H82" s="235"/>
      <c r="I82" s="235"/>
      <c r="J82" s="235"/>
      <c r="K82" s="257"/>
      <c r="L82" s="235"/>
    </row>
    <row r="83" spans="2:65" s="1" customFormat="1" ht="12" customHeight="1">
      <c r="B83" s="255"/>
      <c r="C83" s="258" t="s">
        <v>19</v>
      </c>
      <c r="D83" s="235"/>
      <c r="E83" s="235"/>
      <c r="F83" s="259" t="str">
        <f>F12</f>
        <v xml:space="preserve"> </v>
      </c>
      <c r="G83" s="235"/>
      <c r="H83" s="235"/>
      <c r="I83" s="258" t="s">
        <v>21</v>
      </c>
      <c r="J83" s="260">
        <f>IF(J12="","",J12)</f>
        <v>45148</v>
      </c>
      <c r="K83" s="257"/>
      <c r="L83" s="235"/>
    </row>
    <row r="84" spans="2:65" s="1" customFormat="1" ht="6.95" customHeight="1">
      <c r="B84" s="255"/>
      <c r="C84" s="235"/>
      <c r="D84" s="235"/>
      <c r="E84" s="235"/>
      <c r="F84" s="235"/>
      <c r="G84" s="235"/>
      <c r="H84" s="235"/>
      <c r="I84" s="235"/>
      <c r="J84" s="235"/>
      <c r="K84" s="257"/>
      <c r="L84" s="235"/>
    </row>
    <row r="85" spans="2:65" s="1" customFormat="1" ht="15.2" customHeight="1">
      <c r="B85" s="255"/>
      <c r="C85" s="258" t="s">
        <v>22</v>
      </c>
      <c r="D85" s="235"/>
      <c r="E85" s="235"/>
      <c r="F85" s="259" t="str">
        <f>E15</f>
        <v>ZŠ Doubrava, příspěvková organizace</v>
      </c>
      <c r="G85" s="235"/>
      <c r="H85" s="235"/>
      <c r="I85" s="258" t="s">
        <v>27</v>
      </c>
      <c r="J85" s="261" t="str">
        <f>E21</f>
        <v>Ing.arch Pavel Malina</v>
      </c>
      <c r="K85" s="257"/>
      <c r="L85" s="235"/>
    </row>
    <row r="86" spans="2:65" s="1" customFormat="1" ht="15.2" customHeight="1">
      <c r="B86" s="255"/>
      <c r="C86" s="258" t="s">
        <v>26</v>
      </c>
      <c r="D86" s="235"/>
      <c r="E86" s="235"/>
      <c r="F86" s="259" t="str">
        <f>IF(E18="","",E18)</f>
        <v xml:space="preserve"> </v>
      </c>
      <c r="G86" s="235"/>
      <c r="H86" s="235"/>
      <c r="I86" s="258" t="s">
        <v>30</v>
      </c>
      <c r="J86" s="261" t="str">
        <f>E24</f>
        <v xml:space="preserve"> </v>
      </c>
      <c r="K86" s="257"/>
      <c r="L86" s="235"/>
    </row>
    <row r="87" spans="2:65" s="1" customFormat="1" ht="10.35" customHeight="1">
      <c r="B87" s="255"/>
      <c r="C87" s="235"/>
      <c r="D87" s="235"/>
      <c r="E87" s="235"/>
      <c r="F87" s="235"/>
      <c r="G87" s="235"/>
      <c r="H87" s="235"/>
      <c r="I87" s="235"/>
      <c r="J87" s="235"/>
      <c r="K87" s="257"/>
      <c r="L87" s="235"/>
    </row>
    <row r="88" spans="2:65" s="10" customFormat="1" ht="29.25" customHeight="1">
      <c r="B88" s="262"/>
      <c r="C88" s="105" t="s">
        <v>106</v>
      </c>
      <c r="D88" s="106" t="s">
        <v>52</v>
      </c>
      <c r="E88" s="106" t="s">
        <v>48</v>
      </c>
      <c r="F88" s="106" t="s">
        <v>49</v>
      </c>
      <c r="G88" s="106" t="s">
        <v>107</v>
      </c>
      <c r="H88" s="106" t="s">
        <v>108</v>
      </c>
      <c r="I88" s="106" t="s">
        <v>109</v>
      </c>
      <c r="J88" s="106" t="s">
        <v>86</v>
      </c>
      <c r="K88" s="263" t="s">
        <v>110</v>
      </c>
      <c r="L88" s="246"/>
      <c r="M88" s="52" t="s">
        <v>17</v>
      </c>
      <c r="N88" s="53" t="s">
        <v>37</v>
      </c>
      <c r="O88" s="53" t="s">
        <v>111</v>
      </c>
      <c r="P88" s="53" t="s">
        <v>112</v>
      </c>
      <c r="Q88" s="53" t="s">
        <v>113</v>
      </c>
      <c r="R88" s="53" t="s">
        <v>114</v>
      </c>
      <c r="S88" s="53" t="s">
        <v>115</v>
      </c>
      <c r="T88" s="54" t="s">
        <v>116</v>
      </c>
    </row>
    <row r="89" spans="2:65" s="1" customFormat="1" ht="22.9" customHeight="1">
      <c r="B89" s="255"/>
      <c r="C89" s="264" t="s">
        <v>117</v>
      </c>
      <c r="D89" s="235"/>
      <c r="E89" s="235"/>
      <c r="F89" s="235"/>
      <c r="G89" s="235"/>
      <c r="H89" s="235"/>
      <c r="I89" s="235"/>
      <c r="J89" s="265">
        <f>BK89</f>
        <v>0</v>
      </c>
      <c r="K89" s="257"/>
      <c r="L89" s="235"/>
      <c r="M89" s="55"/>
      <c r="N89" s="47"/>
      <c r="O89" s="47"/>
      <c r="P89" s="107" t="e">
        <f>P90+P132+P241</f>
        <v>#REF!</v>
      </c>
      <c r="Q89" s="47"/>
      <c r="R89" s="107" t="e">
        <f>R90+R132+R241</f>
        <v>#REF!</v>
      </c>
      <c r="S89" s="47"/>
      <c r="T89" s="108" t="e">
        <f>T90+T132+T241</f>
        <v>#REF!</v>
      </c>
      <c r="AT89" s="18" t="s">
        <v>66</v>
      </c>
      <c r="AU89" s="18" t="s">
        <v>87</v>
      </c>
      <c r="BK89" s="109">
        <f>BK90+BK132+BK241</f>
        <v>0</v>
      </c>
    </row>
    <row r="90" spans="2:65" s="11" customFormat="1" ht="25.9" customHeight="1">
      <c r="B90" s="266"/>
      <c r="C90" s="234"/>
      <c r="D90" s="267" t="s">
        <v>66</v>
      </c>
      <c r="E90" s="268" t="s">
        <v>118</v>
      </c>
      <c r="F90" s="268" t="s">
        <v>119</v>
      </c>
      <c r="G90" s="234"/>
      <c r="H90" s="234"/>
      <c r="I90" s="234"/>
      <c r="J90" s="269">
        <f>BK90</f>
        <v>0</v>
      </c>
      <c r="K90" s="270"/>
      <c r="L90" s="234"/>
      <c r="M90" s="111"/>
      <c r="P90" s="112">
        <f>P91+P118+P129</f>
        <v>33.714827</v>
      </c>
      <c r="R90" s="112">
        <f>R91+R118+R129</f>
        <v>1.0749999999999999E-2</v>
      </c>
      <c r="T90" s="113">
        <f>T91+T118+T129</f>
        <v>0</v>
      </c>
      <c r="AR90" s="110" t="s">
        <v>75</v>
      </c>
      <c r="AT90" s="114" t="s">
        <v>66</v>
      </c>
      <c r="AU90" s="114" t="s">
        <v>67</v>
      </c>
      <c r="AY90" s="110" t="s">
        <v>120</v>
      </c>
      <c r="BK90" s="115">
        <f>BK91+BK118+BK129</f>
        <v>0</v>
      </c>
    </row>
    <row r="91" spans="2:65" s="11" customFormat="1" ht="22.9" customHeight="1">
      <c r="B91" s="266"/>
      <c r="C91" s="234"/>
      <c r="D91" s="267" t="s">
        <v>66</v>
      </c>
      <c r="E91" s="271" t="s">
        <v>192</v>
      </c>
      <c r="F91" s="271" t="s">
        <v>202</v>
      </c>
      <c r="G91" s="234"/>
      <c r="H91" s="234"/>
      <c r="I91" s="234"/>
      <c r="J91" s="272">
        <f>BK91</f>
        <v>0</v>
      </c>
      <c r="K91" s="270"/>
      <c r="L91" s="234"/>
      <c r="M91" s="111"/>
      <c r="P91" s="112">
        <f>SUM(P92:P117)</f>
        <v>29.943000000000001</v>
      </c>
      <c r="R91" s="112">
        <f>SUM(R92:R117)</f>
        <v>1.0749999999999999E-2</v>
      </c>
      <c r="T91" s="113">
        <f>SUM(T92:T117)</f>
        <v>0</v>
      </c>
      <c r="AR91" s="110" t="s">
        <v>75</v>
      </c>
      <c r="AT91" s="114" t="s">
        <v>66</v>
      </c>
      <c r="AU91" s="114" t="s">
        <v>75</v>
      </c>
      <c r="AY91" s="110" t="s">
        <v>120</v>
      </c>
      <c r="BK91" s="115">
        <f>SUM(BK92:BK117)</f>
        <v>0</v>
      </c>
    </row>
    <row r="92" spans="2:65" s="1" customFormat="1" ht="24.2" customHeight="1">
      <c r="B92" s="255"/>
      <c r="C92" s="116" t="s">
        <v>75</v>
      </c>
      <c r="D92" s="116" t="s">
        <v>123</v>
      </c>
      <c r="E92" s="117" t="s">
        <v>655</v>
      </c>
      <c r="F92" s="118" t="s">
        <v>656</v>
      </c>
      <c r="G92" s="119" t="s">
        <v>126</v>
      </c>
      <c r="H92" s="120">
        <v>1</v>
      </c>
      <c r="I92" s="313"/>
      <c r="J92" s="121">
        <f>ROUND(I92*H92,2)</f>
        <v>0</v>
      </c>
      <c r="K92" s="273" t="s">
        <v>127</v>
      </c>
      <c r="L92" s="235"/>
      <c r="M92" s="122" t="s">
        <v>17</v>
      </c>
      <c r="N92" s="123" t="s">
        <v>38</v>
      </c>
      <c r="O92" s="124">
        <v>5.6440000000000001</v>
      </c>
      <c r="P92" s="124">
        <f>O92*H92</f>
        <v>5.6440000000000001</v>
      </c>
      <c r="Q92" s="124">
        <v>0</v>
      </c>
      <c r="R92" s="124">
        <f>Q92*H92</f>
        <v>0</v>
      </c>
      <c r="S92" s="124">
        <v>0</v>
      </c>
      <c r="T92" s="125">
        <f>S92*H92</f>
        <v>0</v>
      </c>
      <c r="AR92" s="126" t="s">
        <v>128</v>
      </c>
      <c r="AT92" s="126" t="s">
        <v>123</v>
      </c>
      <c r="AU92" s="126" t="s">
        <v>77</v>
      </c>
      <c r="AY92" s="18" t="s">
        <v>120</v>
      </c>
      <c r="BE92" s="127">
        <f>IF(N92="základní",J92,0)</f>
        <v>0</v>
      </c>
      <c r="BF92" s="127">
        <f>IF(N92="snížená",J92,0)</f>
        <v>0</v>
      </c>
      <c r="BG92" s="127">
        <f>IF(N92="zákl. přenesená",J92,0)</f>
        <v>0</v>
      </c>
      <c r="BH92" s="127">
        <f>IF(N92="sníž. přenesená",J92,0)</f>
        <v>0</v>
      </c>
      <c r="BI92" s="127">
        <f>IF(N92="nulová",J92,0)</f>
        <v>0</v>
      </c>
      <c r="BJ92" s="18" t="s">
        <v>75</v>
      </c>
      <c r="BK92" s="127">
        <f>ROUND(I92*H92,2)</f>
        <v>0</v>
      </c>
      <c r="BL92" s="18" t="s">
        <v>128</v>
      </c>
      <c r="BM92" s="126" t="s">
        <v>657</v>
      </c>
    </row>
    <row r="93" spans="2:65" s="1" customFormat="1">
      <c r="B93" s="255"/>
      <c r="C93" s="235"/>
      <c r="D93" s="274" t="s">
        <v>130</v>
      </c>
      <c r="E93" s="235"/>
      <c r="F93" s="275" t="s">
        <v>658</v>
      </c>
      <c r="G93" s="235"/>
      <c r="H93" s="235"/>
      <c r="I93" s="235"/>
      <c r="J93" s="235"/>
      <c r="K93" s="257"/>
      <c r="L93" s="235"/>
      <c r="M93" s="128"/>
      <c r="T93" s="49"/>
      <c r="AT93" s="18" t="s">
        <v>130</v>
      </c>
      <c r="AU93" s="18" t="s">
        <v>77</v>
      </c>
    </row>
    <row r="94" spans="2:65" s="13" customFormat="1">
      <c r="B94" s="281"/>
      <c r="C94" s="248"/>
      <c r="D94" s="277" t="s">
        <v>132</v>
      </c>
      <c r="E94" s="282" t="s">
        <v>17</v>
      </c>
      <c r="F94" s="283" t="s">
        <v>75</v>
      </c>
      <c r="G94" s="248"/>
      <c r="H94" s="284">
        <v>1</v>
      </c>
      <c r="I94" s="248"/>
      <c r="J94" s="248"/>
      <c r="K94" s="285"/>
      <c r="L94" s="248"/>
      <c r="M94" s="133"/>
      <c r="T94" s="134"/>
      <c r="AT94" s="132" t="s">
        <v>132</v>
      </c>
      <c r="AU94" s="132" t="s">
        <v>77</v>
      </c>
      <c r="AV94" s="13" t="s">
        <v>77</v>
      </c>
      <c r="AW94" s="13" t="s">
        <v>29</v>
      </c>
      <c r="AX94" s="13" t="s">
        <v>67</v>
      </c>
      <c r="AY94" s="132" t="s">
        <v>120</v>
      </c>
    </row>
    <row r="95" spans="2:65" s="14" customFormat="1">
      <c r="B95" s="286"/>
      <c r="C95" s="249"/>
      <c r="D95" s="277" t="s">
        <v>132</v>
      </c>
      <c r="E95" s="287" t="s">
        <v>17</v>
      </c>
      <c r="F95" s="288" t="s">
        <v>134</v>
      </c>
      <c r="G95" s="249"/>
      <c r="H95" s="289">
        <v>1</v>
      </c>
      <c r="I95" s="249"/>
      <c r="J95" s="249"/>
      <c r="K95" s="290"/>
      <c r="L95" s="249"/>
      <c r="M95" s="136"/>
      <c r="T95" s="137"/>
      <c r="AT95" s="135" t="s">
        <v>132</v>
      </c>
      <c r="AU95" s="135" t="s">
        <v>77</v>
      </c>
      <c r="AV95" s="14" t="s">
        <v>128</v>
      </c>
      <c r="AW95" s="14" t="s">
        <v>29</v>
      </c>
      <c r="AX95" s="14" t="s">
        <v>75</v>
      </c>
      <c r="AY95" s="135" t="s">
        <v>120</v>
      </c>
    </row>
    <row r="96" spans="2:65" s="1" customFormat="1" ht="24.2" customHeight="1">
      <c r="B96" s="255"/>
      <c r="C96" s="116" t="s">
        <v>77</v>
      </c>
      <c r="D96" s="116" t="s">
        <v>123</v>
      </c>
      <c r="E96" s="117" t="s">
        <v>659</v>
      </c>
      <c r="F96" s="118" t="s">
        <v>660</v>
      </c>
      <c r="G96" s="119" t="s">
        <v>126</v>
      </c>
      <c r="H96" s="120">
        <v>5</v>
      </c>
      <c r="I96" s="313"/>
      <c r="J96" s="121">
        <f>ROUND(I96*H96,2)</f>
        <v>0</v>
      </c>
      <c r="K96" s="273" t="s">
        <v>127</v>
      </c>
      <c r="L96" s="235"/>
      <c r="M96" s="122" t="s">
        <v>17</v>
      </c>
      <c r="N96" s="123" t="s">
        <v>38</v>
      </c>
      <c r="O96" s="124">
        <v>0</v>
      </c>
      <c r="P96" s="124">
        <f>O96*H96</f>
        <v>0</v>
      </c>
      <c r="Q96" s="124">
        <v>0</v>
      </c>
      <c r="R96" s="124">
        <f>Q96*H96</f>
        <v>0</v>
      </c>
      <c r="S96" s="124">
        <v>0</v>
      </c>
      <c r="T96" s="125">
        <f>S96*H96</f>
        <v>0</v>
      </c>
      <c r="AR96" s="126" t="s">
        <v>128</v>
      </c>
      <c r="AT96" s="126" t="s">
        <v>123</v>
      </c>
      <c r="AU96" s="126" t="s">
        <v>77</v>
      </c>
      <c r="AY96" s="18" t="s">
        <v>120</v>
      </c>
      <c r="BE96" s="127">
        <f>IF(N96="základní",J96,0)</f>
        <v>0</v>
      </c>
      <c r="BF96" s="127">
        <f>IF(N96="snížená",J96,0)</f>
        <v>0</v>
      </c>
      <c r="BG96" s="127">
        <f>IF(N96="zákl. přenesená",J96,0)</f>
        <v>0</v>
      </c>
      <c r="BH96" s="127">
        <f>IF(N96="sníž. přenesená",J96,0)</f>
        <v>0</v>
      </c>
      <c r="BI96" s="127">
        <f>IF(N96="nulová",J96,0)</f>
        <v>0</v>
      </c>
      <c r="BJ96" s="18" t="s">
        <v>75</v>
      </c>
      <c r="BK96" s="127">
        <f>ROUND(I96*H96,2)</f>
        <v>0</v>
      </c>
      <c r="BL96" s="18" t="s">
        <v>128</v>
      </c>
      <c r="BM96" s="126" t="s">
        <v>661</v>
      </c>
    </row>
    <row r="97" spans="2:65" s="1" customFormat="1">
      <c r="B97" s="255"/>
      <c r="C97" s="235"/>
      <c r="D97" s="274" t="s">
        <v>130</v>
      </c>
      <c r="E97" s="235"/>
      <c r="F97" s="275" t="s">
        <v>662</v>
      </c>
      <c r="G97" s="235"/>
      <c r="H97" s="235"/>
      <c r="I97" s="235"/>
      <c r="J97" s="235"/>
      <c r="K97" s="257"/>
      <c r="L97" s="235"/>
      <c r="M97" s="128"/>
      <c r="T97" s="49"/>
      <c r="AT97" s="18" t="s">
        <v>130</v>
      </c>
      <c r="AU97" s="18" t="s">
        <v>77</v>
      </c>
    </row>
    <row r="98" spans="2:65" s="13" customFormat="1">
      <c r="B98" s="281"/>
      <c r="C98" s="248"/>
      <c r="D98" s="277" t="s">
        <v>132</v>
      </c>
      <c r="E98" s="282" t="s">
        <v>17</v>
      </c>
      <c r="F98" s="283" t="s">
        <v>159</v>
      </c>
      <c r="G98" s="248"/>
      <c r="H98" s="284">
        <v>5</v>
      </c>
      <c r="I98" s="248"/>
      <c r="J98" s="248"/>
      <c r="K98" s="285"/>
      <c r="L98" s="248"/>
      <c r="M98" s="133"/>
      <c r="T98" s="134"/>
      <c r="AT98" s="132" t="s">
        <v>132</v>
      </c>
      <c r="AU98" s="132" t="s">
        <v>77</v>
      </c>
      <c r="AV98" s="13" t="s">
        <v>77</v>
      </c>
      <c r="AW98" s="13" t="s">
        <v>29</v>
      </c>
      <c r="AX98" s="13" t="s">
        <v>67</v>
      </c>
      <c r="AY98" s="132" t="s">
        <v>120</v>
      </c>
    </row>
    <row r="99" spans="2:65" s="14" customFormat="1">
      <c r="B99" s="286"/>
      <c r="C99" s="249"/>
      <c r="D99" s="277" t="s">
        <v>132</v>
      </c>
      <c r="E99" s="287" t="s">
        <v>17</v>
      </c>
      <c r="F99" s="288" t="s">
        <v>134</v>
      </c>
      <c r="G99" s="249"/>
      <c r="H99" s="289">
        <v>5</v>
      </c>
      <c r="I99" s="249"/>
      <c r="J99" s="249"/>
      <c r="K99" s="290"/>
      <c r="L99" s="249"/>
      <c r="M99" s="136"/>
      <c r="T99" s="137"/>
      <c r="AT99" s="135" t="s">
        <v>132</v>
      </c>
      <c r="AU99" s="135" t="s">
        <v>77</v>
      </c>
      <c r="AV99" s="14" t="s">
        <v>128</v>
      </c>
      <c r="AW99" s="14" t="s">
        <v>29</v>
      </c>
      <c r="AX99" s="14" t="s">
        <v>75</v>
      </c>
      <c r="AY99" s="135" t="s">
        <v>120</v>
      </c>
    </row>
    <row r="100" spans="2:65" s="1" customFormat="1" ht="24.2" customHeight="1">
      <c r="B100" s="255"/>
      <c r="C100" s="116" t="s">
        <v>121</v>
      </c>
      <c r="D100" s="116" t="s">
        <v>123</v>
      </c>
      <c r="E100" s="117" t="s">
        <v>663</v>
      </c>
      <c r="F100" s="118" t="s">
        <v>664</v>
      </c>
      <c r="G100" s="119" t="s">
        <v>126</v>
      </c>
      <c r="H100" s="120">
        <v>1</v>
      </c>
      <c r="I100" s="313"/>
      <c r="J100" s="121">
        <f>ROUND(I100*H100,2)</f>
        <v>0</v>
      </c>
      <c r="K100" s="273" t="s">
        <v>127</v>
      </c>
      <c r="L100" s="235"/>
      <c r="M100" s="122" t="s">
        <v>17</v>
      </c>
      <c r="N100" s="123" t="s">
        <v>38</v>
      </c>
      <c r="O100" s="124">
        <v>2</v>
      </c>
      <c r="P100" s="124">
        <f>O100*H100</f>
        <v>2</v>
      </c>
      <c r="Q100" s="124">
        <v>0</v>
      </c>
      <c r="R100" s="124">
        <f>Q100*H100</f>
        <v>0</v>
      </c>
      <c r="S100" s="124">
        <v>0</v>
      </c>
      <c r="T100" s="125">
        <f>S100*H100</f>
        <v>0</v>
      </c>
      <c r="AR100" s="126" t="s">
        <v>128</v>
      </c>
      <c r="AT100" s="126" t="s">
        <v>123</v>
      </c>
      <c r="AU100" s="126" t="s">
        <v>77</v>
      </c>
      <c r="AY100" s="18" t="s">
        <v>120</v>
      </c>
      <c r="BE100" s="127">
        <f>IF(N100="základní",J100,0)</f>
        <v>0</v>
      </c>
      <c r="BF100" s="127">
        <f>IF(N100="snížená",J100,0)</f>
        <v>0</v>
      </c>
      <c r="BG100" s="127">
        <f>IF(N100="zákl. přenesená",J100,0)</f>
        <v>0</v>
      </c>
      <c r="BH100" s="127">
        <f>IF(N100="sníž. přenesená",J100,0)</f>
        <v>0</v>
      </c>
      <c r="BI100" s="127">
        <f>IF(N100="nulová",J100,0)</f>
        <v>0</v>
      </c>
      <c r="BJ100" s="18" t="s">
        <v>75</v>
      </c>
      <c r="BK100" s="127">
        <f>ROUND(I100*H100,2)</f>
        <v>0</v>
      </c>
      <c r="BL100" s="18" t="s">
        <v>128</v>
      </c>
      <c r="BM100" s="126" t="s">
        <v>665</v>
      </c>
    </row>
    <row r="101" spans="2:65" s="1" customFormat="1">
      <c r="B101" s="255"/>
      <c r="C101" s="235"/>
      <c r="D101" s="274" t="s">
        <v>130</v>
      </c>
      <c r="E101" s="235"/>
      <c r="F101" s="275" t="s">
        <v>666</v>
      </c>
      <c r="G101" s="235"/>
      <c r="H101" s="235"/>
      <c r="I101" s="235"/>
      <c r="J101" s="235"/>
      <c r="K101" s="257"/>
      <c r="L101" s="235"/>
      <c r="M101" s="128"/>
      <c r="T101" s="49"/>
      <c r="AT101" s="18" t="s">
        <v>130</v>
      </c>
      <c r="AU101" s="18" t="s">
        <v>77</v>
      </c>
    </row>
    <row r="102" spans="2:65" s="13" customFormat="1">
      <c r="B102" s="281"/>
      <c r="C102" s="248"/>
      <c r="D102" s="277" t="s">
        <v>132</v>
      </c>
      <c r="E102" s="282" t="s">
        <v>17</v>
      </c>
      <c r="F102" s="283" t="s">
        <v>75</v>
      </c>
      <c r="G102" s="248"/>
      <c r="H102" s="284">
        <v>1</v>
      </c>
      <c r="I102" s="248"/>
      <c r="J102" s="248"/>
      <c r="K102" s="285"/>
      <c r="L102" s="248"/>
      <c r="M102" s="133"/>
      <c r="T102" s="134"/>
      <c r="AT102" s="132" t="s">
        <v>132</v>
      </c>
      <c r="AU102" s="132" t="s">
        <v>77</v>
      </c>
      <c r="AV102" s="13" t="s">
        <v>77</v>
      </c>
      <c r="AW102" s="13" t="s">
        <v>29</v>
      </c>
      <c r="AX102" s="13" t="s">
        <v>67</v>
      </c>
      <c r="AY102" s="132" t="s">
        <v>120</v>
      </c>
    </row>
    <row r="103" spans="2:65" s="14" customFormat="1">
      <c r="B103" s="286"/>
      <c r="C103" s="249"/>
      <c r="D103" s="277" t="s">
        <v>132</v>
      </c>
      <c r="E103" s="287" t="s">
        <v>17</v>
      </c>
      <c r="F103" s="288" t="s">
        <v>134</v>
      </c>
      <c r="G103" s="249"/>
      <c r="H103" s="289">
        <v>1</v>
      </c>
      <c r="I103" s="249"/>
      <c r="J103" s="249"/>
      <c r="K103" s="290"/>
      <c r="L103" s="249"/>
      <c r="M103" s="136"/>
      <c r="T103" s="137"/>
      <c r="AT103" s="135" t="s">
        <v>132</v>
      </c>
      <c r="AU103" s="135" t="s">
        <v>77</v>
      </c>
      <c r="AV103" s="14" t="s">
        <v>128</v>
      </c>
      <c r="AW103" s="14" t="s">
        <v>29</v>
      </c>
      <c r="AX103" s="14" t="s">
        <v>75</v>
      </c>
      <c r="AY103" s="135" t="s">
        <v>120</v>
      </c>
    </row>
    <row r="104" spans="2:65" s="1" customFormat="1" ht="24.2" customHeight="1">
      <c r="B104" s="255"/>
      <c r="C104" s="116" t="s">
        <v>128</v>
      </c>
      <c r="D104" s="116" t="s">
        <v>123</v>
      </c>
      <c r="E104" s="117" t="s">
        <v>667</v>
      </c>
      <c r="F104" s="118" t="s">
        <v>668</v>
      </c>
      <c r="G104" s="119" t="s">
        <v>126</v>
      </c>
      <c r="H104" s="120">
        <v>1</v>
      </c>
      <c r="I104" s="313"/>
      <c r="J104" s="121">
        <f>ROUND(I104*H104,2)</f>
        <v>0</v>
      </c>
      <c r="K104" s="273" t="s">
        <v>127</v>
      </c>
      <c r="L104" s="235"/>
      <c r="M104" s="122" t="s">
        <v>17</v>
      </c>
      <c r="N104" s="123" t="s">
        <v>38</v>
      </c>
      <c r="O104" s="124">
        <v>3.637</v>
      </c>
      <c r="P104" s="124">
        <f>O104*H104</f>
        <v>3.637</v>
      </c>
      <c r="Q104" s="124">
        <v>0</v>
      </c>
      <c r="R104" s="124">
        <f>Q104*H104</f>
        <v>0</v>
      </c>
      <c r="S104" s="124">
        <v>0</v>
      </c>
      <c r="T104" s="125">
        <f>S104*H104</f>
        <v>0</v>
      </c>
      <c r="AR104" s="126" t="s">
        <v>128</v>
      </c>
      <c r="AT104" s="126" t="s">
        <v>123</v>
      </c>
      <c r="AU104" s="126" t="s">
        <v>77</v>
      </c>
      <c r="AY104" s="18" t="s">
        <v>120</v>
      </c>
      <c r="BE104" s="127">
        <f>IF(N104="základní",J104,0)</f>
        <v>0</v>
      </c>
      <c r="BF104" s="127">
        <f>IF(N104="snížená",J104,0)</f>
        <v>0</v>
      </c>
      <c r="BG104" s="127">
        <f>IF(N104="zákl. přenesená",J104,0)</f>
        <v>0</v>
      </c>
      <c r="BH104" s="127">
        <f>IF(N104="sníž. přenesená",J104,0)</f>
        <v>0</v>
      </c>
      <c r="BI104" s="127">
        <f>IF(N104="nulová",J104,0)</f>
        <v>0</v>
      </c>
      <c r="BJ104" s="18" t="s">
        <v>75</v>
      </c>
      <c r="BK104" s="127">
        <f>ROUND(I104*H104,2)</f>
        <v>0</v>
      </c>
      <c r="BL104" s="18" t="s">
        <v>128</v>
      </c>
      <c r="BM104" s="126" t="s">
        <v>669</v>
      </c>
    </row>
    <row r="105" spans="2:65" s="1" customFormat="1">
      <c r="B105" s="255"/>
      <c r="C105" s="235"/>
      <c r="D105" s="274" t="s">
        <v>130</v>
      </c>
      <c r="E105" s="235"/>
      <c r="F105" s="275" t="s">
        <v>670</v>
      </c>
      <c r="G105" s="235"/>
      <c r="H105" s="235"/>
      <c r="I105" s="235"/>
      <c r="J105" s="235"/>
      <c r="K105" s="257"/>
      <c r="L105" s="235"/>
      <c r="M105" s="128"/>
      <c r="T105" s="49"/>
      <c r="AT105" s="18" t="s">
        <v>130</v>
      </c>
      <c r="AU105" s="18" t="s">
        <v>77</v>
      </c>
    </row>
    <row r="106" spans="2:65" s="13" customFormat="1">
      <c r="B106" s="281"/>
      <c r="C106" s="248"/>
      <c r="D106" s="277" t="s">
        <v>132</v>
      </c>
      <c r="E106" s="282" t="s">
        <v>17</v>
      </c>
      <c r="F106" s="283" t="s">
        <v>75</v>
      </c>
      <c r="G106" s="248"/>
      <c r="H106" s="284">
        <v>1</v>
      </c>
      <c r="I106" s="248"/>
      <c r="J106" s="248"/>
      <c r="K106" s="285"/>
      <c r="L106" s="248"/>
      <c r="M106" s="133"/>
      <c r="T106" s="134"/>
      <c r="AT106" s="132" t="s">
        <v>132</v>
      </c>
      <c r="AU106" s="132" t="s">
        <v>77</v>
      </c>
      <c r="AV106" s="13" t="s">
        <v>77</v>
      </c>
      <c r="AW106" s="13" t="s">
        <v>29</v>
      </c>
      <c r="AX106" s="13" t="s">
        <v>67</v>
      </c>
      <c r="AY106" s="132" t="s">
        <v>120</v>
      </c>
    </row>
    <row r="107" spans="2:65" s="14" customFormat="1">
      <c r="B107" s="286"/>
      <c r="C107" s="249"/>
      <c r="D107" s="277" t="s">
        <v>132</v>
      </c>
      <c r="E107" s="287" t="s">
        <v>17</v>
      </c>
      <c r="F107" s="288" t="s">
        <v>134</v>
      </c>
      <c r="G107" s="249"/>
      <c r="H107" s="289">
        <v>1</v>
      </c>
      <c r="I107" s="249"/>
      <c r="J107" s="249"/>
      <c r="K107" s="290"/>
      <c r="L107" s="249"/>
      <c r="M107" s="136"/>
      <c r="T107" s="137"/>
      <c r="AT107" s="135" t="s">
        <v>132</v>
      </c>
      <c r="AU107" s="135" t="s">
        <v>77</v>
      </c>
      <c r="AV107" s="14" t="s">
        <v>128</v>
      </c>
      <c r="AW107" s="14" t="s">
        <v>29</v>
      </c>
      <c r="AX107" s="14" t="s">
        <v>75</v>
      </c>
      <c r="AY107" s="135" t="s">
        <v>120</v>
      </c>
    </row>
    <row r="108" spans="2:65" s="1" customFormat="1" ht="24.2" customHeight="1">
      <c r="B108" s="255"/>
      <c r="C108" s="116" t="s">
        <v>159</v>
      </c>
      <c r="D108" s="116" t="s">
        <v>123</v>
      </c>
      <c r="E108" s="117" t="s">
        <v>671</v>
      </c>
      <c r="F108" s="118" t="s">
        <v>672</v>
      </c>
      <c r="G108" s="119" t="s">
        <v>137</v>
      </c>
      <c r="H108" s="120">
        <v>43</v>
      </c>
      <c r="I108" s="313"/>
      <c r="J108" s="121">
        <f>ROUND(I108*H108,2)</f>
        <v>0</v>
      </c>
      <c r="K108" s="273" t="s">
        <v>127</v>
      </c>
      <c r="L108" s="235"/>
      <c r="M108" s="122" t="s">
        <v>17</v>
      </c>
      <c r="N108" s="123" t="s">
        <v>38</v>
      </c>
      <c r="O108" s="124">
        <v>0.126</v>
      </c>
      <c r="P108" s="124">
        <f>O108*H108</f>
        <v>5.4180000000000001</v>
      </c>
      <c r="Q108" s="124">
        <v>2.1000000000000001E-4</v>
      </c>
      <c r="R108" s="124">
        <f>Q108*H108</f>
        <v>9.0299999999999998E-3</v>
      </c>
      <c r="S108" s="124">
        <v>0</v>
      </c>
      <c r="T108" s="125">
        <f>S108*H108</f>
        <v>0</v>
      </c>
      <c r="AR108" s="126" t="s">
        <v>128</v>
      </c>
      <c r="AT108" s="126" t="s">
        <v>123</v>
      </c>
      <c r="AU108" s="126" t="s">
        <v>77</v>
      </c>
      <c r="AY108" s="18" t="s">
        <v>120</v>
      </c>
      <c r="BE108" s="127">
        <f>IF(N108="základní",J108,0)</f>
        <v>0</v>
      </c>
      <c r="BF108" s="127">
        <f>IF(N108="snížená",J108,0)</f>
        <v>0</v>
      </c>
      <c r="BG108" s="127">
        <f>IF(N108="zákl. přenesená",J108,0)</f>
        <v>0</v>
      </c>
      <c r="BH108" s="127">
        <f>IF(N108="sníž. přenesená",J108,0)</f>
        <v>0</v>
      </c>
      <c r="BI108" s="127">
        <f>IF(N108="nulová",J108,0)</f>
        <v>0</v>
      </c>
      <c r="BJ108" s="18" t="s">
        <v>75</v>
      </c>
      <c r="BK108" s="127">
        <f>ROUND(I108*H108,2)</f>
        <v>0</v>
      </c>
      <c r="BL108" s="18" t="s">
        <v>128</v>
      </c>
      <c r="BM108" s="126" t="s">
        <v>673</v>
      </c>
    </row>
    <row r="109" spans="2:65" s="1" customFormat="1">
      <c r="B109" s="255"/>
      <c r="C109" s="235"/>
      <c r="D109" s="274" t="s">
        <v>130</v>
      </c>
      <c r="E109" s="235"/>
      <c r="F109" s="275" t="s">
        <v>674</v>
      </c>
      <c r="G109" s="235"/>
      <c r="H109" s="235"/>
      <c r="I109" s="235"/>
      <c r="J109" s="235"/>
      <c r="K109" s="257"/>
      <c r="L109" s="235"/>
      <c r="M109" s="128"/>
      <c r="T109" s="49"/>
      <c r="AT109" s="18" t="s">
        <v>130</v>
      </c>
      <c r="AU109" s="18" t="s">
        <v>77</v>
      </c>
    </row>
    <row r="110" spans="2:65" s="12" customFormat="1">
      <c r="B110" s="276"/>
      <c r="C110" s="247"/>
      <c r="D110" s="277" t="s">
        <v>132</v>
      </c>
      <c r="E110" s="278" t="s">
        <v>17</v>
      </c>
      <c r="F110" s="279" t="s">
        <v>675</v>
      </c>
      <c r="G110" s="247"/>
      <c r="H110" s="278" t="s">
        <v>17</v>
      </c>
      <c r="I110" s="247"/>
      <c r="J110" s="247"/>
      <c r="K110" s="280"/>
      <c r="L110" s="247"/>
      <c r="M110" s="130"/>
      <c r="T110" s="131"/>
      <c r="AT110" s="129" t="s">
        <v>132</v>
      </c>
      <c r="AU110" s="129" t="s">
        <v>77</v>
      </c>
      <c r="AV110" s="12" t="s">
        <v>75</v>
      </c>
      <c r="AW110" s="12" t="s">
        <v>29</v>
      </c>
      <c r="AX110" s="12" t="s">
        <v>67</v>
      </c>
      <c r="AY110" s="129" t="s">
        <v>120</v>
      </c>
    </row>
    <row r="111" spans="2:65" s="13" customFormat="1">
      <c r="B111" s="281"/>
      <c r="C111" s="248"/>
      <c r="D111" s="277" t="s">
        <v>132</v>
      </c>
      <c r="E111" s="282" t="s">
        <v>17</v>
      </c>
      <c r="F111" s="283" t="s">
        <v>407</v>
      </c>
      <c r="G111" s="248"/>
      <c r="H111" s="284">
        <v>43</v>
      </c>
      <c r="I111" s="248"/>
      <c r="J111" s="248"/>
      <c r="K111" s="285"/>
      <c r="L111" s="248"/>
      <c r="M111" s="133"/>
      <c r="T111" s="134"/>
      <c r="AT111" s="132" t="s">
        <v>132</v>
      </c>
      <c r="AU111" s="132" t="s">
        <v>77</v>
      </c>
      <c r="AV111" s="13" t="s">
        <v>77</v>
      </c>
      <c r="AW111" s="13" t="s">
        <v>29</v>
      </c>
      <c r="AX111" s="13" t="s">
        <v>67</v>
      </c>
      <c r="AY111" s="132" t="s">
        <v>120</v>
      </c>
    </row>
    <row r="112" spans="2:65" s="14" customFormat="1">
      <c r="B112" s="286"/>
      <c r="C112" s="249"/>
      <c r="D112" s="277" t="s">
        <v>132</v>
      </c>
      <c r="E112" s="287" t="s">
        <v>17</v>
      </c>
      <c r="F112" s="288" t="s">
        <v>134</v>
      </c>
      <c r="G112" s="249"/>
      <c r="H112" s="289">
        <v>43</v>
      </c>
      <c r="I112" s="249"/>
      <c r="J112" s="249"/>
      <c r="K112" s="290"/>
      <c r="L112" s="249"/>
      <c r="M112" s="136"/>
      <c r="T112" s="137"/>
      <c r="AT112" s="135" t="s">
        <v>132</v>
      </c>
      <c r="AU112" s="135" t="s">
        <v>77</v>
      </c>
      <c r="AV112" s="14" t="s">
        <v>128</v>
      </c>
      <c r="AW112" s="14" t="s">
        <v>29</v>
      </c>
      <c r="AX112" s="14" t="s">
        <v>75</v>
      </c>
      <c r="AY112" s="135" t="s">
        <v>120</v>
      </c>
    </row>
    <row r="113" spans="2:65" s="1" customFormat="1" ht="24.2" customHeight="1">
      <c r="B113" s="255"/>
      <c r="C113" s="116" t="s">
        <v>149</v>
      </c>
      <c r="D113" s="116" t="s">
        <v>123</v>
      </c>
      <c r="E113" s="117" t="s">
        <v>676</v>
      </c>
      <c r="F113" s="118" t="s">
        <v>677</v>
      </c>
      <c r="G113" s="119" t="s">
        <v>137</v>
      </c>
      <c r="H113" s="120">
        <v>43</v>
      </c>
      <c r="I113" s="313"/>
      <c r="J113" s="121">
        <f>ROUND(I113*H113,2)</f>
        <v>0</v>
      </c>
      <c r="K113" s="273" t="s">
        <v>127</v>
      </c>
      <c r="L113" s="235"/>
      <c r="M113" s="122" t="s">
        <v>17</v>
      </c>
      <c r="N113" s="123" t="s">
        <v>38</v>
      </c>
      <c r="O113" s="124">
        <v>0.308</v>
      </c>
      <c r="P113" s="124">
        <f>O113*H113</f>
        <v>13.244</v>
      </c>
      <c r="Q113" s="124">
        <v>4.0000000000000003E-5</v>
      </c>
      <c r="R113" s="124">
        <f>Q113*H113</f>
        <v>1.7200000000000002E-3</v>
      </c>
      <c r="S113" s="124">
        <v>0</v>
      </c>
      <c r="T113" s="125">
        <f>S113*H113</f>
        <v>0</v>
      </c>
      <c r="AR113" s="126" t="s">
        <v>128</v>
      </c>
      <c r="AT113" s="126" t="s">
        <v>123</v>
      </c>
      <c r="AU113" s="126" t="s">
        <v>77</v>
      </c>
      <c r="AY113" s="18" t="s">
        <v>120</v>
      </c>
      <c r="BE113" s="127">
        <f>IF(N113="základní",J113,0)</f>
        <v>0</v>
      </c>
      <c r="BF113" s="127">
        <f>IF(N113="snížená",J113,0)</f>
        <v>0</v>
      </c>
      <c r="BG113" s="127">
        <f>IF(N113="zákl. přenesená",J113,0)</f>
        <v>0</v>
      </c>
      <c r="BH113" s="127">
        <f>IF(N113="sníž. přenesená",J113,0)</f>
        <v>0</v>
      </c>
      <c r="BI113" s="127">
        <f>IF(N113="nulová",J113,0)</f>
        <v>0</v>
      </c>
      <c r="BJ113" s="18" t="s">
        <v>75</v>
      </c>
      <c r="BK113" s="127">
        <f>ROUND(I113*H113,2)</f>
        <v>0</v>
      </c>
      <c r="BL113" s="18" t="s">
        <v>128</v>
      </c>
      <c r="BM113" s="126" t="s">
        <v>678</v>
      </c>
    </row>
    <row r="114" spans="2:65" s="1" customFormat="1">
      <c r="B114" s="255"/>
      <c r="C114" s="235"/>
      <c r="D114" s="274" t="s">
        <v>130</v>
      </c>
      <c r="E114" s="235"/>
      <c r="F114" s="275" t="s">
        <v>679</v>
      </c>
      <c r="G114" s="235"/>
      <c r="H114" s="235"/>
      <c r="I114" s="235"/>
      <c r="J114" s="235"/>
      <c r="K114" s="257"/>
      <c r="L114" s="235"/>
      <c r="M114" s="128"/>
      <c r="T114" s="49"/>
      <c r="AT114" s="18" t="s">
        <v>130</v>
      </c>
      <c r="AU114" s="18" t="s">
        <v>77</v>
      </c>
    </row>
    <row r="115" spans="2:65" s="12" customFormat="1">
      <c r="B115" s="276"/>
      <c r="C115" s="247"/>
      <c r="D115" s="277" t="s">
        <v>132</v>
      </c>
      <c r="E115" s="278" t="s">
        <v>17</v>
      </c>
      <c r="F115" s="279" t="s">
        <v>675</v>
      </c>
      <c r="G115" s="247"/>
      <c r="H115" s="278" t="s">
        <v>17</v>
      </c>
      <c r="I115" s="247"/>
      <c r="J115" s="247"/>
      <c r="K115" s="280"/>
      <c r="L115" s="247"/>
      <c r="M115" s="130"/>
      <c r="T115" s="131"/>
      <c r="AT115" s="129" t="s">
        <v>132</v>
      </c>
      <c r="AU115" s="129" t="s">
        <v>77</v>
      </c>
      <c r="AV115" s="12" t="s">
        <v>75</v>
      </c>
      <c r="AW115" s="12" t="s">
        <v>29</v>
      </c>
      <c r="AX115" s="12" t="s">
        <v>67</v>
      </c>
      <c r="AY115" s="129" t="s">
        <v>120</v>
      </c>
    </row>
    <row r="116" spans="2:65" s="13" customFormat="1">
      <c r="B116" s="281"/>
      <c r="C116" s="248"/>
      <c r="D116" s="277" t="s">
        <v>132</v>
      </c>
      <c r="E116" s="282" t="s">
        <v>17</v>
      </c>
      <c r="F116" s="283" t="s">
        <v>407</v>
      </c>
      <c r="G116" s="248"/>
      <c r="H116" s="284">
        <v>43</v>
      </c>
      <c r="I116" s="248"/>
      <c r="J116" s="248"/>
      <c r="K116" s="285"/>
      <c r="L116" s="248"/>
      <c r="M116" s="133"/>
      <c r="T116" s="134"/>
      <c r="AT116" s="132" t="s">
        <v>132</v>
      </c>
      <c r="AU116" s="132" t="s">
        <v>77</v>
      </c>
      <c r="AV116" s="13" t="s">
        <v>77</v>
      </c>
      <c r="AW116" s="13" t="s">
        <v>29</v>
      </c>
      <c r="AX116" s="13" t="s">
        <v>67</v>
      </c>
      <c r="AY116" s="132" t="s">
        <v>120</v>
      </c>
    </row>
    <row r="117" spans="2:65" s="14" customFormat="1">
      <c r="B117" s="286"/>
      <c r="C117" s="249"/>
      <c r="D117" s="277" t="s">
        <v>132</v>
      </c>
      <c r="E117" s="287" t="s">
        <v>17</v>
      </c>
      <c r="F117" s="288" t="s">
        <v>134</v>
      </c>
      <c r="G117" s="249"/>
      <c r="H117" s="289">
        <v>43</v>
      </c>
      <c r="I117" s="249"/>
      <c r="J117" s="249"/>
      <c r="K117" s="290"/>
      <c r="L117" s="249"/>
      <c r="M117" s="136"/>
      <c r="T117" s="137"/>
      <c r="AT117" s="135" t="s">
        <v>132</v>
      </c>
      <c r="AU117" s="135" t="s">
        <v>77</v>
      </c>
      <c r="AV117" s="14" t="s">
        <v>128</v>
      </c>
      <c r="AW117" s="14" t="s">
        <v>29</v>
      </c>
      <c r="AX117" s="14" t="s">
        <v>75</v>
      </c>
      <c r="AY117" s="135" t="s">
        <v>120</v>
      </c>
    </row>
    <row r="118" spans="2:65" s="11" customFormat="1" ht="22.9" customHeight="1">
      <c r="B118" s="266"/>
      <c r="C118" s="234"/>
      <c r="D118" s="267" t="s">
        <v>66</v>
      </c>
      <c r="E118" s="271" t="s">
        <v>278</v>
      </c>
      <c r="F118" s="271" t="s">
        <v>279</v>
      </c>
      <c r="G118" s="234"/>
      <c r="H118" s="234"/>
      <c r="I118" s="234"/>
      <c r="J118" s="272">
        <f>BK118</f>
        <v>0</v>
      </c>
      <c r="K118" s="270"/>
      <c r="L118" s="234"/>
      <c r="M118" s="111"/>
      <c r="P118" s="112">
        <f>SUM(P119:P128)</f>
        <v>3.7214469999999999</v>
      </c>
      <c r="R118" s="112">
        <f>SUM(R119:R128)</f>
        <v>0</v>
      </c>
      <c r="T118" s="113">
        <f>SUM(T119:T128)</f>
        <v>0</v>
      </c>
      <c r="AR118" s="110" t="s">
        <v>75</v>
      </c>
      <c r="AT118" s="114" t="s">
        <v>66</v>
      </c>
      <c r="AU118" s="114" t="s">
        <v>75</v>
      </c>
      <c r="AY118" s="110" t="s">
        <v>120</v>
      </c>
      <c r="BK118" s="115">
        <f>SUM(BK119:BK128)</f>
        <v>0</v>
      </c>
    </row>
    <row r="119" spans="2:65" s="1" customFormat="1" ht="24.2" customHeight="1">
      <c r="B119" s="255"/>
      <c r="C119" s="116" t="s">
        <v>170</v>
      </c>
      <c r="D119" s="116" t="s">
        <v>123</v>
      </c>
      <c r="E119" s="117" t="s">
        <v>680</v>
      </c>
      <c r="F119" s="118" t="s">
        <v>681</v>
      </c>
      <c r="G119" s="119" t="s">
        <v>282</v>
      </c>
      <c r="H119" s="120">
        <v>0.65300000000000002</v>
      </c>
      <c r="I119" s="313"/>
      <c r="J119" s="121">
        <f>ROUND(I119*H119,2)</f>
        <v>0</v>
      </c>
      <c r="K119" s="273" t="s">
        <v>127</v>
      </c>
      <c r="L119" s="235"/>
      <c r="M119" s="122" t="s">
        <v>17</v>
      </c>
      <c r="N119" s="123" t="s">
        <v>38</v>
      </c>
      <c r="O119" s="124">
        <v>5.46</v>
      </c>
      <c r="P119" s="124">
        <f>O119*H119</f>
        <v>3.5653800000000002</v>
      </c>
      <c r="Q119" s="124">
        <v>0</v>
      </c>
      <c r="R119" s="124">
        <f>Q119*H119</f>
        <v>0</v>
      </c>
      <c r="S119" s="124">
        <v>0</v>
      </c>
      <c r="T119" s="125">
        <f>S119*H119</f>
        <v>0</v>
      </c>
      <c r="AR119" s="126" t="s">
        <v>128</v>
      </c>
      <c r="AT119" s="126" t="s">
        <v>123</v>
      </c>
      <c r="AU119" s="126" t="s">
        <v>77</v>
      </c>
      <c r="AY119" s="18" t="s">
        <v>120</v>
      </c>
      <c r="BE119" s="127">
        <f>IF(N119="základní",J119,0)</f>
        <v>0</v>
      </c>
      <c r="BF119" s="127">
        <f>IF(N119="snížená",J119,0)</f>
        <v>0</v>
      </c>
      <c r="BG119" s="127">
        <f>IF(N119="zákl. přenesená",J119,0)</f>
        <v>0</v>
      </c>
      <c r="BH119" s="127">
        <f>IF(N119="sníž. přenesená",J119,0)</f>
        <v>0</v>
      </c>
      <c r="BI119" s="127">
        <f>IF(N119="nulová",J119,0)</f>
        <v>0</v>
      </c>
      <c r="BJ119" s="18" t="s">
        <v>75</v>
      </c>
      <c r="BK119" s="127">
        <f>ROUND(I119*H119,2)</f>
        <v>0</v>
      </c>
      <c r="BL119" s="18" t="s">
        <v>128</v>
      </c>
      <c r="BM119" s="126" t="s">
        <v>682</v>
      </c>
    </row>
    <row r="120" spans="2:65" s="1" customFormat="1">
      <c r="B120" s="255"/>
      <c r="C120" s="235"/>
      <c r="D120" s="274" t="s">
        <v>130</v>
      </c>
      <c r="E120" s="235"/>
      <c r="F120" s="275" t="s">
        <v>683</v>
      </c>
      <c r="G120" s="235"/>
      <c r="H120" s="235"/>
      <c r="I120" s="235"/>
      <c r="J120" s="235"/>
      <c r="K120" s="257"/>
      <c r="L120" s="235"/>
      <c r="M120" s="128"/>
      <c r="T120" s="49"/>
      <c r="AT120" s="18" t="s">
        <v>130</v>
      </c>
      <c r="AU120" s="18" t="s">
        <v>77</v>
      </c>
    </row>
    <row r="121" spans="2:65" s="1" customFormat="1" ht="21.75" customHeight="1">
      <c r="B121" s="255"/>
      <c r="C121" s="116" t="s">
        <v>186</v>
      </c>
      <c r="D121" s="116" t="s">
        <v>123</v>
      </c>
      <c r="E121" s="117" t="s">
        <v>286</v>
      </c>
      <c r="F121" s="118" t="s">
        <v>287</v>
      </c>
      <c r="G121" s="119" t="s">
        <v>282</v>
      </c>
      <c r="H121" s="120">
        <v>0.65300000000000002</v>
      </c>
      <c r="I121" s="313"/>
      <c r="J121" s="121">
        <f>ROUND(I121*H121,2)</f>
        <v>0</v>
      </c>
      <c r="K121" s="273" t="s">
        <v>127</v>
      </c>
      <c r="L121" s="235"/>
      <c r="M121" s="122" t="s">
        <v>17</v>
      </c>
      <c r="N121" s="123" t="s">
        <v>38</v>
      </c>
      <c r="O121" s="124">
        <v>0.125</v>
      </c>
      <c r="P121" s="124">
        <f>O121*H121</f>
        <v>8.1625000000000003E-2</v>
      </c>
      <c r="Q121" s="124">
        <v>0</v>
      </c>
      <c r="R121" s="124">
        <f>Q121*H121</f>
        <v>0</v>
      </c>
      <c r="S121" s="124">
        <v>0</v>
      </c>
      <c r="T121" s="125">
        <f>S121*H121</f>
        <v>0</v>
      </c>
      <c r="AR121" s="126" t="s">
        <v>128</v>
      </c>
      <c r="AT121" s="126" t="s">
        <v>123</v>
      </c>
      <c r="AU121" s="126" t="s">
        <v>77</v>
      </c>
      <c r="AY121" s="18" t="s">
        <v>120</v>
      </c>
      <c r="BE121" s="127">
        <f>IF(N121="základní",J121,0)</f>
        <v>0</v>
      </c>
      <c r="BF121" s="127">
        <f>IF(N121="snížená",J121,0)</f>
        <v>0</v>
      </c>
      <c r="BG121" s="127">
        <f>IF(N121="zákl. přenesená",J121,0)</f>
        <v>0</v>
      </c>
      <c r="BH121" s="127">
        <f>IF(N121="sníž. přenesená",J121,0)</f>
        <v>0</v>
      </c>
      <c r="BI121" s="127">
        <f>IF(N121="nulová",J121,0)</f>
        <v>0</v>
      </c>
      <c r="BJ121" s="18" t="s">
        <v>75</v>
      </c>
      <c r="BK121" s="127">
        <f>ROUND(I121*H121,2)</f>
        <v>0</v>
      </c>
      <c r="BL121" s="18" t="s">
        <v>128</v>
      </c>
      <c r="BM121" s="126" t="s">
        <v>684</v>
      </c>
    </row>
    <row r="122" spans="2:65" s="1" customFormat="1">
      <c r="B122" s="255"/>
      <c r="C122" s="235"/>
      <c r="D122" s="274" t="s">
        <v>130</v>
      </c>
      <c r="E122" s="235"/>
      <c r="F122" s="275" t="s">
        <v>289</v>
      </c>
      <c r="G122" s="235"/>
      <c r="H122" s="235"/>
      <c r="I122" s="235"/>
      <c r="J122" s="235"/>
      <c r="K122" s="257"/>
      <c r="L122" s="235"/>
      <c r="M122" s="128"/>
      <c r="T122" s="49"/>
      <c r="AT122" s="18" t="s">
        <v>130</v>
      </c>
      <c r="AU122" s="18" t="s">
        <v>77</v>
      </c>
    </row>
    <row r="123" spans="2:65" s="1" customFormat="1" ht="24.2" customHeight="1">
      <c r="B123" s="255"/>
      <c r="C123" s="116" t="s">
        <v>192</v>
      </c>
      <c r="D123" s="116" t="s">
        <v>123</v>
      </c>
      <c r="E123" s="117" t="s">
        <v>291</v>
      </c>
      <c r="F123" s="118" t="s">
        <v>292</v>
      </c>
      <c r="G123" s="119" t="s">
        <v>282</v>
      </c>
      <c r="H123" s="120">
        <v>12.407</v>
      </c>
      <c r="I123" s="313"/>
      <c r="J123" s="121">
        <f>ROUND(I123*H123,2)</f>
        <v>0</v>
      </c>
      <c r="K123" s="273" t="s">
        <v>127</v>
      </c>
      <c r="L123" s="235"/>
      <c r="M123" s="122" t="s">
        <v>17</v>
      </c>
      <c r="N123" s="123" t="s">
        <v>38</v>
      </c>
      <c r="O123" s="124">
        <v>6.0000000000000001E-3</v>
      </c>
      <c r="P123" s="124">
        <f>O123*H123</f>
        <v>7.4442000000000008E-2</v>
      </c>
      <c r="Q123" s="124">
        <v>0</v>
      </c>
      <c r="R123" s="124">
        <f>Q123*H123</f>
        <v>0</v>
      </c>
      <c r="S123" s="124">
        <v>0</v>
      </c>
      <c r="T123" s="125">
        <f>S123*H123</f>
        <v>0</v>
      </c>
      <c r="AR123" s="126" t="s">
        <v>128</v>
      </c>
      <c r="AT123" s="126" t="s">
        <v>123</v>
      </c>
      <c r="AU123" s="126" t="s">
        <v>77</v>
      </c>
      <c r="AY123" s="18" t="s">
        <v>120</v>
      </c>
      <c r="BE123" s="127">
        <f>IF(N123="základní",J123,0)</f>
        <v>0</v>
      </c>
      <c r="BF123" s="127">
        <f>IF(N123="snížená",J123,0)</f>
        <v>0</v>
      </c>
      <c r="BG123" s="127">
        <f>IF(N123="zákl. přenesená",J123,0)</f>
        <v>0</v>
      </c>
      <c r="BH123" s="127">
        <f>IF(N123="sníž. přenesená",J123,0)</f>
        <v>0</v>
      </c>
      <c r="BI123" s="127">
        <f>IF(N123="nulová",J123,0)</f>
        <v>0</v>
      </c>
      <c r="BJ123" s="18" t="s">
        <v>75</v>
      </c>
      <c r="BK123" s="127">
        <f>ROUND(I123*H123,2)</f>
        <v>0</v>
      </c>
      <c r="BL123" s="18" t="s">
        <v>128</v>
      </c>
      <c r="BM123" s="126" t="s">
        <v>685</v>
      </c>
    </row>
    <row r="124" spans="2:65" s="1" customFormat="1">
      <c r="B124" s="255"/>
      <c r="C124" s="235"/>
      <c r="D124" s="274" t="s">
        <v>130</v>
      </c>
      <c r="E124" s="235"/>
      <c r="F124" s="275" t="s">
        <v>294</v>
      </c>
      <c r="G124" s="235"/>
      <c r="H124" s="235"/>
      <c r="I124" s="235"/>
      <c r="J124" s="235"/>
      <c r="K124" s="257"/>
      <c r="L124" s="235"/>
      <c r="M124" s="128"/>
      <c r="T124" s="49"/>
      <c r="AT124" s="18" t="s">
        <v>130</v>
      </c>
      <c r="AU124" s="18" t="s">
        <v>77</v>
      </c>
    </row>
    <row r="125" spans="2:65" s="13" customFormat="1">
      <c r="B125" s="281"/>
      <c r="C125" s="248"/>
      <c r="D125" s="277" t="s">
        <v>132</v>
      </c>
      <c r="E125" s="282" t="s">
        <v>17</v>
      </c>
      <c r="F125" s="283" t="s">
        <v>686</v>
      </c>
      <c r="G125" s="248"/>
      <c r="H125" s="284">
        <v>12.407</v>
      </c>
      <c r="I125" s="248"/>
      <c r="J125" s="248"/>
      <c r="K125" s="285"/>
      <c r="L125" s="248"/>
      <c r="M125" s="133"/>
      <c r="T125" s="134"/>
      <c r="AT125" s="132" t="s">
        <v>132</v>
      </c>
      <c r="AU125" s="132" t="s">
        <v>77</v>
      </c>
      <c r="AV125" s="13" t="s">
        <v>77</v>
      </c>
      <c r="AW125" s="13" t="s">
        <v>29</v>
      </c>
      <c r="AX125" s="13" t="s">
        <v>67</v>
      </c>
      <c r="AY125" s="132" t="s">
        <v>120</v>
      </c>
    </row>
    <row r="126" spans="2:65" s="14" customFormat="1">
      <c r="B126" s="286"/>
      <c r="C126" s="249"/>
      <c r="D126" s="277" t="s">
        <v>132</v>
      </c>
      <c r="E126" s="287" t="s">
        <v>17</v>
      </c>
      <c r="F126" s="288" t="s">
        <v>134</v>
      </c>
      <c r="G126" s="249"/>
      <c r="H126" s="289">
        <v>12.407</v>
      </c>
      <c r="I126" s="249"/>
      <c r="J126" s="249"/>
      <c r="K126" s="290"/>
      <c r="L126" s="249"/>
      <c r="M126" s="136"/>
      <c r="T126" s="137"/>
      <c r="AT126" s="135" t="s">
        <v>132</v>
      </c>
      <c r="AU126" s="135" t="s">
        <v>77</v>
      </c>
      <c r="AV126" s="14" t="s">
        <v>128</v>
      </c>
      <c r="AW126" s="14" t="s">
        <v>29</v>
      </c>
      <c r="AX126" s="14" t="s">
        <v>75</v>
      </c>
      <c r="AY126" s="135" t="s">
        <v>120</v>
      </c>
    </row>
    <row r="127" spans="2:65" s="1" customFormat="1" ht="24.2" customHeight="1">
      <c r="B127" s="255"/>
      <c r="C127" s="116" t="s">
        <v>197</v>
      </c>
      <c r="D127" s="116" t="s">
        <v>123</v>
      </c>
      <c r="E127" s="117" t="s">
        <v>297</v>
      </c>
      <c r="F127" s="118" t="s">
        <v>298</v>
      </c>
      <c r="G127" s="119" t="s">
        <v>282</v>
      </c>
      <c r="H127" s="120">
        <v>0.65300000000000002</v>
      </c>
      <c r="I127" s="313"/>
      <c r="J127" s="121">
        <f>ROUND(I127*H127,2)</f>
        <v>0</v>
      </c>
      <c r="K127" s="273" t="s">
        <v>127</v>
      </c>
      <c r="L127" s="235"/>
      <c r="M127" s="122" t="s">
        <v>17</v>
      </c>
      <c r="N127" s="123" t="s">
        <v>38</v>
      </c>
      <c r="O127" s="124">
        <v>0</v>
      </c>
      <c r="P127" s="124">
        <f>O127*H127</f>
        <v>0</v>
      </c>
      <c r="Q127" s="124">
        <v>0</v>
      </c>
      <c r="R127" s="124">
        <f>Q127*H127</f>
        <v>0</v>
      </c>
      <c r="S127" s="124">
        <v>0</v>
      </c>
      <c r="T127" s="125">
        <f>S127*H127</f>
        <v>0</v>
      </c>
      <c r="AR127" s="126" t="s">
        <v>128</v>
      </c>
      <c r="AT127" s="126" t="s">
        <v>123</v>
      </c>
      <c r="AU127" s="126" t="s">
        <v>77</v>
      </c>
      <c r="AY127" s="18" t="s">
        <v>120</v>
      </c>
      <c r="BE127" s="127">
        <f>IF(N127="základní",J127,0)</f>
        <v>0</v>
      </c>
      <c r="BF127" s="127">
        <f>IF(N127="snížená",J127,0)</f>
        <v>0</v>
      </c>
      <c r="BG127" s="127">
        <f>IF(N127="zákl. přenesená",J127,0)</f>
        <v>0</v>
      </c>
      <c r="BH127" s="127">
        <f>IF(N127="sníž. přenesená",J127,0)</f>
        <v>0</v>
      </c>
      <c r="BI127" s="127">
        <f>IF(N127="nulová",J127,0)</f>
        <v>0</v>
      </c>
      <c r="BJ127" s="18" t="s">
        <v>75</v>
      </c>
      <c r="BK127" s="127">
        <f>ROUND(I127*H127,2)</f>
        <v>0</v>
      </c>
      <c r="BL127" s="18" t="s">
        <v>128</v>
      </c>
      <c r="BM127" s="126" t="s">
        <v>687</v>
      </c>
    </row>
    <row r="128" spans="2:65" s="1" customFormat="1">
      <c r="B128" s="255"/>
      <c r="C128" s="235"/>
      <c r="D128" s="274" t="s">
        <v>130</v>
      </c>
      <c r="E128" s="235"/>
      <c r="F128" s="275" t="s">
        <v>300</v>
      </c>
      <c r="G128" s="235"/>
      <c r="H128" s="235"/>
      <c r="I128" s="235"/>
      <c r="J128" s="235"/>
      <c r="K128" s="257"/>
      <c r="L128" s="235"/>
      <c r="M128" s="128"/>
      <c r="T128" s="49"/>
      <c r="AT128" s="18" t="s">
        <v>130</v>
      </c>
      <c r="AU128" s="18" t="s">
        <v>77</v>
      </c>
    </row>
    <row r="129" spans="2:65" s="11" customFormat="1" ht="22.9" customHeight="1">
      <c r="B129" s="266"/>
      <c r="C129" s="234"/>
      <c r="D129" s="267" t="s">
        <v>66</v>
      </c>
      <c r="E129" s="271" t="s">
        <v>301</v>
      </c>
      <c r="F129" s="271" t="s">
        <v>302</v>
      </c>
      <c r="G129" s="234"/>
      <c r="H129" s="234"/>
      <c r="I129" s="234"/>
      <c r="J129" s="272">
        <f>BK129</f>
        <v>0</v>
      </c>
      <c r="K129" s="270"/>
      <c r="L129" s="234"/>
      <c r="M129" s="111"/>
      <c r="P129" s="112">
        <f>SUM(P130:P131)</f>
        <v>5.0380000000000001E-2</v>
      </c>
      <c r="R129" s="112">
        <f>SUM(R130:R131)</f>
        <v>0</v>
      </c>
      <c r="T129" s="113">
        <f>SUM(T130:T131)</f>
        <v>0</v>
      </c>
      <c r="AR129" s="110" t="s">
        <v>75</v>
      </c>
      <c r="AT129" s="114" t="s">
        <v>66</v>
      </c>
      <c r="AU129" s="114" t="s">
        <v>75</v>
      </c>
      <c r="AY129" s="110" t="s">
        <v>120</v>
      </c>
      <c r="BK129" s="115">
        <f>SUM(BK130:BK131)</f>
        <v>0</v>
      </c>
    </row>
    <row r="130" spans="2:65" s="1" customFormat="1" ht="33" customHeight="1">
      <c r="B130" s="255"/>
      <c r="C130" s="116" t="s">
        <v>203</v>
      </c>
      <c r="D130" s="116" t="s">
        <v>123</v>
      </c>
      <c r="E130" s="117" t="s">
        <v>303</v>
      </c>
      <c r="F130" s="118" t="s">
        <v>304</v>
      </c>
      <c r="G130" s="119" t="s">
        <v>282</v>
      </c>
      <c r="H130" s="120">
        <v>1.0999999999999999E-2</v>
      </c>
      <c r="I130" s="313"/>
      <c r="J130" s="121">
        <f>ROUND(I130*H130,2)</f>
        <v>0</v>
      </c>
      <c r="K130" s="273" t="s">
        <v>127</v>
      </c>
      <c r="L130" s="235"/>
      <c r="M130" s="122" t="s">
        <v>17</v>
      </c>
      <c r="N130" s="123" t="s">
        <v>38</v>
      </c>
      <c r="O130" s="124">
        <v>4.58</v>
      </c>
      <c r="P130" s="124">
        <f>O130*H130</f>
        <v>5.0380000000000001E-2</v>
      </c>
      <c r="Q130" s="124">
        <v>0</v>
      </c>
      <c r="R130" s="124">
        <f>Q130*H130</f>
        <v>0</v>
      </c>
      <c r="S130" s="124">
        <v>0</v>
      </c>
      <c r="T130" s="125">
        <f>S130*H130</f>
        <v>0</v>
      </c>
      <c r="AR130" s="126" t="s">
        <v>128</v>
      </c>
      <c r="AT130" s="126" t="s">
        <v>123</v>
      </c>
      <c r="AU130" s="126" t="s">
        <v>77</v>
      </c>
      <c r="AY130" s="18" t="s">
        <v>120</v>
      </c>
      <c r="BE130" s="127">
        <f>IF(N130="základní",J130,0)</f>
        <v>0</v>
      </c>
      <c r="BF130" s="127">
        <f>IF(N130="snížená",J130,0)</f>
        <v>0</v>
      </c>
      <c r="BG130" s="127">
        <f>IF(N130="zákl. přenesená",J130,0)</f>
        <v>0</v>
      </c>
      <c r="BH130" s="127">
        <f>IF(N130="sníž. přenesená",J130,0)</f>
        <v>0</v>
      </c>
      <c r="BI130" s="127">
        <f>IF(N130="nulová",J130,0)</f>
        <v>0</v>
      </c>
      <c r="BJ130" s="18" t="s">
        <v>75</v>
      </c>
      <c r="BK130" s="127">
        <f>ROUND(I130*H130,2)</f>
        <v>0</v>
      </c>
      <c r="BL130" s="18" t="s">
        <v>128</v>
      </c>
      <c r="BM130" s="126" t="s">
        <v>688</v>
      </c>
    </row>
    <row r="131" spans="2:65" s="1" customFormat="1">
      <c r="B131" s="255"/>
      <c r="C131" s="235"/>
      <c r="D131" s="274" t="s">
        <v>130</v>
      </c>
      <c r="E131" s="235"/>
      <c r="F131" s="275" t="s">
        <v>306</v>
      </c>
      <c r="G131" s="235"/>
      <c r="H131" s="235"/>
      <c r="I131" s="235"/>
      <c r="J131" s="235"/>
      <c r="K131" s="257"/>
      <c r="L131" s="235"/>
      <c r="M131" s="128"/>
      <c r="T131" s="49"/>
      <c r="AT131" s="18" t="s">
        <v>130</v>
      </c>
      <c r="AU131" s="18" t="s">
        <v>77</v>
      </c>
    </row>
    <row r="132" spans="2:65" s="11" customFormat="1" ht="25.9" customHeight="1">
      <c r="B132" s="266"/>
      <c r="C132" s="234"/>
      <c r="D132" s="267" t="s">
        <v>66</v>
      </c>
      <c r="E132" s="268" t="s">
        <v>307</v>
      </c>
      <c r="F132" s="268" t="s">
        <v>308</v>
      </c>
      <c r="G132" s="234"/>
      <c r="H132" s="234"/>
      <c r="I132" s="234"/>
      <c r="J132" s="269">
        <f>BK132</f>
        <v>0</v>
      </c>
      <c r="K132" s="270"/>
      <c r="L132" s="234"/>
      <c r="M132" s="111"/>
      <c r="P132" s="112" t="e">
        <f>#REF!+P133+P151+P169+#REF!+P211</f>
        <v>#REF!</v>
      </c>
      <c r="R132" s="112" t="e">
        <f>#REF!+R133+R151+R169+#REF!+R211</f>
        <v>#REF!</v>
      </c>
      <c r="T132" s="113" t="e">
        <f>#REF!+T133+T151+T169+#REF!+T211</f>
        <v>#REF!</v>
      </c>
      <c r="AR132" s="110" t="s">
        <v>77</v>
      </c>
      <c r="AT132" s="114" t="s">
        <v>66</v>
      </c>
      <c r="AU132" s="114" t="s">
        <v>67</v>
      </c>
      <c r="AY132" s="110" t="s">
        <v>120</v>
      </c>
      <c r="BK132" s="115">
        <f>BK133+BK151+BK169+BK211</f>
        <v>0</v>
      </c>
    </row>
    <row r="133" spans="2:65" s="11" customFormat="1" ht="22.9" customHeight="1">
      <c r="B133" s="266"/>
      <c r="C133" s="234"/>
      <c r="D133" s="267" t="s">
        <v>66</v>
      </c>
      <c r="E133" s="271" t="s">
        <v>689</v>
      </c>
      <c r="F133" s="271" t="s">
        <v>690</v>
      </c>
      <c r="G133" s="234"/>
      <c r="H133" s="234"/>
      <c r="I133" s="234"/>
      <c r="J133" s="272">
        <f>BK133</f>
        <v>0</v>
      </c>
      <c r="K133" s="270"/>
      <c r="L133" s="234"/>
      <c r="M133" s="111"/>
      <c r="P133" s="112">
        <f>SUM(P134:P150)</f>
        <v>21.001999999999999</v>
      </c>
      <c r="R133" s="112">
        <f>SUM(R134:R150)</f>
        <v>6.3599999999999993E-3</v>
      </c>
      <c r="T133" s="113">
        <f>SUM(T134:T150)</f>
        <v>7.7999999999999996E-3</v>
      </c>
      <c r="AR133" s="110" t="s">
        <v>77</v>
      </c>
      <c r="AT133" s="114" t="s">
        <v>66</v>
      </c>
      <c r="AU133" s="114" t="s">
        <v>75</v>
      </c>
      <c r="AY133" s="110" t="s">
        <v>120</v>
      </c>
      <c r="BK133" s="115">
        <f>SUM(BK134:BK150)</f>
        <v>0</v>
      </c>
    </row>
    <row r="134" spans="2:65" s="1" customFormat="1" ht="24.2" customHeight="1">
      <c r="B134" s="255"/>
      <c r="C134" s="116" t="s">
        <v>245</v>
      </c>
      <c r="D134" s="116" t="s">
        <v>123</v>
      </c>
      <c r="E134" s="117" t="s">
        <v>691</v>
      </c>
      <c r="F134" s="118" t="s">
        <v>692</v>
      </c>
      <c r="G134" s="119" t="s">
        <v>126</v>
      </c>
      <c r="H134" s="120">
        <v>6</v>
      </c>
      <c r="I134" s="313"/>
      <c r="J134" s="121">
        <f>ROUND(I134*H134,2)</f>
        <v>0</v>
      </c>
      <c r="K134" s="273" t="s">
        <v>127</v>
      </c>
      <c r="L134" s="235"/>
      <c r="M134" s="122" t="s">
        <v>17</v>
      </c>
      <c r="N134" s="123" t="s">
        <v>38</v>
      </c>
      <c r="O134" s="124">
        <v>0.378</v>
      </c>
      <c r="P134" s="124">
        <f>O134*H134</f>
        <v>2.2679999999999998</v>
      </c>
      <c r="Q134" s="124">
        <v>0</v>
      </c>
      <c r="R134" s="124">
        <f>Q134*H134</f>
        <v>0</v>
      </c>
      <c r="S134" s="124">
        <v>1.2999999999999999E-3</v>
      </c>
      <c r="T134" s="125">
        <f>S134*H134</f>
        <v>7.7999999999999996E-3</v>
      </c>
      <c r="AR134" s="126" t="s">
        <v>234</v>
      </c>
      <c r="AT134" s="126" t="s">
        <v>123</v>
      </c>
      <c r="AU134" s="126" t="s">
        <v>77</v>
      </c>
      <c r="AY134" s="18" t="s">
        <v>120</v>
      </c>
      <c r="BE134" s="127">
        <f>IF(N134="základní",J134,0)</f>
        <v>0</v>
      </c>
      <c r="BF134" s="127">
        <f>IF(N134="snížená",J134,0)</f>
        <v>0</v>
      </c>
      <c r="BG134" s="127">
        <f>IF(N134="zákl. přenesená",J134,0)</f>
        <v>0</v>
      </c>
      <c r="BH134" s="127">
        <f>IF(N134="sníž. přenesená",J134,0)</f>
        <v>0</v>
      </c>
      <c r="BI134" s="127">
        <f>IF(N134="nulová",J134,0)</f>
        <v>0</v>
      </c>
      <c r="BJ134" s="18" t="s">
        <v>75</v>
      </c>
      <c r="BK134" s="127">
        <f>ROUND(I134*H134,2)</f>
        <v>0</v>
      </c>
      <c r="BL134" s="18" t="s">
        <v>234</v>
      </c>
      <c r="BM134" s="126" t="s">
        <v>693</v>
      </c>
    </row>
    <row r="135" spans="2:65" s="1" customFormat="1">
      <c r="B135" s="255"/>
      <c r="C135" s="235"/>
      <c r="D135" s="274" t="s">
        <v>130</v>
      </c>
      <c r="E135" s="235"/>
      <c r="F135" s="275" t="s">
        <v>694</v>
      </c>
      <c r="G135" s="235"/>
      <c r="H135" s="235"/>
      <c r="I135" s="235"/>
      <c r="J135" s="235"/>
      <c r="K135" s="257"/>
      <c r="L135" s="235"/>
      <c r="M135" s="128"/>
      <c r="T135" s="49"/>
      <c r="AT135" s="18" t="s">
        <v>130</v>
      </c>
      <c r="AU135" s="18" t="s">
        <v>77</v>
      </c>
    </row>
    <row r="136" spans="2:65" s="13" customFormat="1">
      <c r="B136" s="281"/>
      <c r="C136" s="248"/>
      <c r="D136" s="277" t="s">
        <v>132</v>
      </c>
      <c r="E136" s="282" t="s">
        <v>17</v>
      </c>
      <c r="F136" s="283" t="s">
        <v>149</v>
      </c>
      <c r="G136" s="248"/>
      <c r="H136" s="284">
        <v>6</v>
      </c>
      <c r="I136" s="248"/>
      <c r="J136" s="248"/>
      <c r="K136" s="285"/>
      <c r="L136" s="248"/>
      <c r="M136" s="133"/>
      <c r="T136" s="134"/>
      <c r="AT136" s="132" t="s">
        <v>132</v>
      </c>
      <c r="AU136" s="132" t="s">
        <v>77</v>
      </c>
      <c r="AV136" s="13" t="s">
        <v>77</v>
      </c>
      <c r="AW136" s="13" t="s">
        <v>29</v>
      </c>
      <c r="AX136" s="13" t="s">
        <v>67</v>
      </c>
      <c r="AY136" s="132" t="s">
        <v>120</v>
      </c>
    </row>
    <row r="137" spans="2:65" s="14" customFormat="1">
      <c r="B137" s="286"/>
      <c r="C137" s="249"/>
      <c r="D137" s="277" t="s">
        <v>132</v>
      </c>
      <c r="E137" s="287" t="s">
        <v>17</v>
      </c>
      <c r="F137" s="288" t="s">
        <v>134</v>
      </c>
      <c r="G137" s="249"/>
      <c r="H137" s="289">
        <v>6</v>
      </c>
      <c r="I137" s="249"/>
      <c r="J137" s="249"/>
      <c r="K137" s="290"/>
      <c r="L137" s="249"/>
      <c r="M137" s="136"/>
      <c r="T137" s="137"/>
      <c r="AT137" s="135" t="s">
        <v>132</v>
      </c>
      <c r="AU137" s="135" t="s">
        <v>77</v>
      </c>
      <c r="AV137" s="14" t="s">
        <v>128</v>
      </c>
      <c r="AW137" s="14" t="s">
        <v>29</v>
      </c>
      <c r="AX137" s="14" t="s">
        <v>75</v>
      </c>
      <c r="AY137" s="135" t="s">
        <v>120</v>
      </c>
    </row>
    <row r="138" spans="2:65" s="1" customFormat="1" ht="24.2" customHeight="1">
      <c r="B138" s="255"/>
      <c r="C138" s="116" t="s">
        <v>252</v>
      </c>
      <c r="D138" s="116" t="s">
        <v>123</v>
      </c>
      <c r="E138" s="117" t="s">
        <v>695</v>
      </c>
      <c r="F138" s="118" t="s">
        <v>696</v>
      </c>
      <c r="G138" s="119" t="s">
        <v>126</v>
      </c>
      <c r="H138" s="120">
        <v>6</v>
      </c>
      <c r="I138" s="313"/>
      <c r="J138" s="121">
        <f>ROUND(I138*H138,2)</f>
        <v>0</v>
      </c>
      <c r="K138" s="273" t="s">
        <v>127</v>
      </c>
      <c r="L138" s="235"/>
      <c r="M138" s="122" t="s">
        <v>17</v>
      </c>
      <c r="N138" s="123" t="s">
        <v>38</v>
      </c>
      <c r="O138" s="124">
        <v>1.056</v>
      </c>
      <c r="P138" s="124">
        <f>O138*H138</f>
        <v>6.3360000000000003</v>
      </c>
      <c r="Q138" s="124">
        <v>0</v>
      </c>
      <c r="R138" s="124">
        <f>Q138*H138</f>
        <v>0</v>
      </c>
      <c r="S138" s="124">
        <v>0</v>
      </c>
      <c r="T138" s="125">
        <f>S138*H138</f>
        <v>0</v>
      </c>
      <c r="AR138" s="126" t="s">
        <v>234</v>
      </c>
      <c r="AT138" s="126" t="s">
        <v>123</v>
      </c>
      <c r="AU138" s="126" t="s">
        <v>77</v>
      </c>
      <c r="AY138" s="18" t="s">
        <v>120</v>
      </c>
      <c r="BE138" s="127">
        <f>IF(N138="základní",J138,0)</f>
        <v>0</v>
      </c>
      <c r="BF138" s="127">
        <f>IF(N138="snížená",J138,0)</f>
        <v>0</v>
      </c>
      <c r="BG138" s="127">
        <f>IF(N138="zákl. přenesená",J138,0)</f>
        <v>0</v>
      </c>
      <c r="BH138" s="127">
        <f>IF(N138="sníž. přenesená",J138,0)</f>
        <v>0</v>
      </c>
      <c r="BI138" s="127">
        <f>IF(N138="nulová",J138,0)</f>
        <v>0</v>
      </c>
      <c r="BJ138" s="18" t="s">
        <v>75</v>
      </c>
      <c r="BK138" s="127">
        <f>ROUND(I138*H138,2)</f>
        <v>0</v>
      </c>
      <c r="BL138" s="18" t="s">
        <v>234</v>
      </c>
      <c r="BM138" s="126" t="s">
        <v>697</v>
      </c>
    </row>
    <row r="139" spans="2:65" s="1" customFormat="1">
      <c r="B139" s="255"/>
      <c r="C139" s="235"/>
      <c r="D139" s="274" t="s">
        <v>130</v>
      </c>
      <c r="E139" s="235"/>
      <c r="F139" s="275" t="s">
        <v>698</v>
      </c>
      <c r="G139" s="235"/>
      <c r="H139" s="235"/>
      <c r="I139" s="235"/>
      <c r="J139" s="235"/>
      <c r="K139" s="257"/>
      <c r="L139" s="235"/>
      <c r="M139" s="128"/>
      <c r="T139" s="49"/>
      <c r="AT139" s="18" t="s">
        <v>130</v>
      </c>
      <c r="AU139" s="18" t="s">
        <v>77</v>
      </c>
    </row>
    <row r="140" spans="2:65" s="13" customFormat="1">
      <c r="B140" s="281"/>
      <c r="C140" s="248"/>
      <c r="D140" s="277" t="s">
        <v>132</v>
      </c>
      <c r="E140" s="282" t="s">
        <v>17</v>
      </c>
      <c r="F140" s="283" t="s">
        <v>149</v>
      </c>
      <c r="G140" s="248"/>
      <c r="H140" s="284">
        <v>6</v>
      </c>
      <c r="I140" s="248"/>
      <c r="J140" s="248"/>
      <c r="K140" s="285"/>
      <c r="L140" s="248"/>
      <c r="M140" s="133"/>
      <c r="T140" s="134"/>
      <c r="AT140" s="132" t="s">
        <v>132</v>
      </c>
      <c r="AU140" s="132" t="s">
        <v>77</v>
      </c>
      <c r="AV140" s="13" t="s">
        <v>77</v>
      </c>
      <c r="AW140" s="13" t="s">
        <v>29</v>
      </c>
      <c r="AX140" s="13" t="s">
        <v>67</v>
      </c>
      <c r="AY140" s="132" t="s">
        <v>120</v>
      </c>
    </row>
    <row r="141" spans="2:65" s="14" customFormat="1">
      <c r="B141" s="286"/>
      <c r="C141" s="249"/>
      <c r="D141" s="277" t="s">
        <v>132</v>
      </c>
      <c r="E141" s="287" t="s">
        <v>17</v>
      </c>
      <c r="F141" s="288" t="s">
        <v>134</v>
      </c>
      <c r="G141" s="249"/>
      <c r="H141" s="289">
        <v>6</v>
      </c>
      <c r="I141" s="249"/>
      <c r="J141" s="249"/>
      <c r="K141" s="290"/>
      <c r="L141" s="249"/>
      <c r="M141" s="136"/>
      <c r="T141" s="137"/>
      <c r="AT141" s="135" t="s">
        <v>132</v>
      </c>
      <c r="AU141" s="135" t="s">
        <v>77</v>
      </c>
      <c r="AV141" s="14" t="s">
        <v>128</v>
      </c>
      <c r="AW141" s="14" t="s">
        <v>29</v>
      </c>
      <c r="AX141" s="14" t="s">
        <v>75</v>
      </c>
      <c r="AY141" s="135" t="s">
        <v>120</v>
      </c>
    </row>
    <row r="142" spans="2:65" s="1" customFormat="1" ht="16.5" customHeight="1">
      <c r="B142" s="255"/>
      <c r="C142" s="138" t="s">
        <v>272</v>
      </c>
      <c r="D142" s="138" t="s">
        <v>198</v>
      </c>
      <c r="E142" s="139" t="s">
        <v>699</v>
      </c>
      <c r="F142" s="140" t="s">
        <v>700</v>
      </c>
      <c r="G142" s="141" t="s">
        <v>126</v>
      </c>
      <c r="H142" s="142">
        <v>6</v>
      </c>
      <c r="I142" s="314"/>
      <c r="J142" s="143">
        <f>ROUND(I142*H142,2)</f>
        <v>0</v>
      </c>
      <c r="K142" s="291" t="s">
        <v>530</v>
      </c>
      <c r="L142" s="250"/>
      <c r="M142" s="144" t="s">
        <v>17</v>
      </c>
      <c r="N142" s="145" t="s">
        <v>38</v>
      </c>
      <c r="O142" s="124">
        <v>0</v>
      </c>
      <c r="P142" s="124">
        <f>O142*H142</f>
        <v>0</v>
      </c>
      <c r="Q142" s="124">
        <v>1.06E-3</v>
      </c>
      <c r="R142" s="124">
        <f>Q142*H142</f>
        <v>6.3599999999999993E-3</v>
      </c>
      <c r="S142" s="124">
        <v>0</v>
      </c>
      <c r="T142" s="125">
        <f>S142*H142</f>
        <v>0</v>
      </c>
      <c r="AR142" s="126" t="s">
        <v>343</v>
      </c>
      <c r="AT142" s="126" t="s">
        <v>198</v>
      </c>
      <c r="AU142" s="126" t="s">
        <v>77</v>
      </c>
      <c r="AY142" s="18" t="s">
        <v>120</v>
      </c>
      <c r="BE142" s="127">
        <f>IF(N142="základní",J142,0)</f>
        <v>0</v>
      </c>
      <c r="BF142" s="127">
        <f>IF(N142="snížená",J142,0)</f>
        <v>0</v>
      </c>
      <c r="BG142" s="127">
        <f>IF(N142="zákl. přenesená",J142,0)</f>
        <v>0</v>
      </c>
      <c r="BH142" s="127">
        <f>IF(N142="sníž. přenesená",J142,0)</f>
        <v>0</v>
      </c>
      <c r="BI142" s="127">
        <f>IF(N142="nulová",J142,0)</f>
        <v>0</v>
      </c>
      <c r="BJ142" s="18" t="s">
        <v>75</v>
      </c>
      <c r="BK142" s="127">
        <f>ROUND(I142*H142,2)</f>
        <v>0</v>
      </c>
      <c r="BL142" s="18" t="s">
        <v>234</v>
      </c>
      <c r="BM142" s="126" t="s">
        <v>701</v>
      </c>
    </row>
    <row r="143" spans="2:65" s="13" customFormat="1">
      <c r="B143" s="281"/>
      <c r="C143" s="248"/>
      <c r="D143" s="277" t="s">
        <v>132</v>
      </c>
      <c r="E143" s="282" t="s">
        <v>17</v>
      </c>
      <c r="F143" s="283" t="s">
        <v>149</v>
      </c>
      <c r="G143" s="248"/>
      <c r="H143" s="284">
        <v>6</v>
      </c>
      <c r="I143" s="248"/>
      <c r="J143" s="248"/>
      <c r="K143" s="285"/>
      <c r="L143" s="248"/>
      <c r="M143" s="133"/>
      <c r="T143" s="134"/>
      <c r="AT143" s="132" t="s">
        <v>132</v>
      </c>
      <c r="AU143" s="132" t="s">
        <v>77</v>
      </c>
      <c r="AV143" s="13" t="s">
        <v>77</v>
      </c>
      <c r="AW143" s="13" t="s">
        <v>29</v>
      </c>
      <c r="AX143" s="13" t="s">
        <v>67</v>
      </c>
      <c r="AY143" s="132" t="s">
        <v>120</v>
      </c>
    </row>
    <row r="144" spans="2:65" s="14" customFormat="1">
      <c r="B144" s="286"/>
      <c r="C144" s="249"/>
      <c r="D144" s="277" t="s">
        <v>132</v>
      </c>
      <c r="E144" s="287" t="s">
        <v>17</v>
      </c>
      <c r="F144" s="288" t="s">
        <v>134</v>
      </c>
      <c r="G144" s="249"/>
      <c r="H144" s="289">
        <v>6</v>
      </c>
      <c r="I144" s="249"/>
      <c r="J144" s="249"/>
      <c r="K144" s="290"/>
      <c r="L144" s="249"/>
      <c r="M144" s="136"/>
      <c r="T144" s="137"/>
      <c r="AT144" s="135" t="s">
        <v>132</v>
      </c>
      <c r="AU144" s="135" t="s">
        <v>77</v>
      </c>
      <c r="AV144" s="14" t="s">
        <v>128</v>
      </c>
      <c r="AW144" s="14" t="s">
        <v>29</v>
      </c>
      <c r="AX144" s="14" t="s">
        <v>75</v>
      </c>
      <c r="AY144" s="135" t="s">
        <v>120</v>
      </c>
    </row>
    <row r="145" spans="2:65" s="1" customFormat="1" ht="24.2" customHeight="1">
      <c r="B145" s="255"/>
      <c r="C145" s="116" t="s">
        <v>7</v>
      </c>
      <c r="D145" s="116" t="s">
        <v>123</v>
      </c>
      <c r="E145" s="117" t="s">
        <v>702</v>
      </c>
      <c r="F145" s="118" t="s">
        <v>703</v>
      </c>
      <c r="G145" s="119" t="s">
        <v>126</v>
      </c>
      <c r="H145" s="120">
        <v>1</v>
      </c>
      <c r="I145" s="313"/>
      <c r="J145" s="121">
        <f>ROUND(I145*H145,2)</f>
        <v>0</v>
      </c>
      <c r="K145" s="273" t="s">
        <v>127</v>
      </c>
      <c r="L145" s="235"/>
      <c r="M145" s="122" t="s">
        <v>17</v>
      </c>
      <c r="N145" s="123" t="s">
        <v>38</v>
      </c>
      <c r="O145" s="124">
        <v>12.398</v>
      </c>
      <c r="P145" s="124">
        <f>O145*H145</f>
        <v>12.398</v>
      </c>
      <c r="Q145" s="124">
        <v>0</v>
      </c>
      <c r="R145" s="124">
        <f>Q145*H145</f>
        <v>0</v>
      </c>
      <c r="S145" s="124">
        <v>0</v>
      </c>
      <c r="T145" s="125">
        <f>S145*H145</f>
        <v>0</v>
      </c>
      <c r="AR145" s="126" t="s">
        <v>234</v>
      </c>
      <c r="AT145" s="126" t="s">
        <v>123</v>
      </c>
      <c r="AU145" s="126" t="s">
        <v>77</v>
      </c>
      <c r="AY145" s="18" t="s">
        <v>120</v>
      </c>
      <c r="BE145" s="127">
        <f>IF(N145="základní",J145,0)</f>
        <v>0</v>
      </c>
      <c r="BF145" s="127">
        <f>IF(N145="snížená",J145,0)</f>
        <v>0</v>
      </c>
      <c r="BG145" s="127">
        <f>IF(N145="zákl. přenesená",J145,0)</f>
        <v>0</v>
      </c>
      <c r="BH145" s="127">
        <f>IF(N145="sníž. přenesená",J145,0)</f>
        <v>0</v>
      </c>
      <c r="BI145" s="127">
        <f>IF(N145="nulová",J145,0)</f>
        <v>0</v>
      </c>
      <c r="BJ145" s="18" t="s">
        <v>75</v>
      </c>
      <c r="BK145" s="127">
        <f>ROUND(I145*H145,2)</f>
        <v>0</v>
      </c>
      <c r="BL145" s="18" t="s">
        <v>234</v>
      </c>
      <c r="BM145" s="126" t="s">
        <v>704</v>
      </c>
    </row>
    <row r="146" spans="2:65" s="1" customFormat="1">
      <c r="B146" s="255"/>
      <c r="C146" s="235"/>
      <c r="D146" s="274" t="s">
        <v>130</v>
      </c>
      <c r="E146" s="235"/>
      <c r="F146" s="275" t="s">
        <v>705</v>
      </c>
      <c r="G146" s="235"/>
      <c r="H146" s="235"/>
      <c r="I146" s="235"/>
      <c r="J146" s="235"/>
      <c r="K146" s="257"/>
      <c r="L146" s="235"/>
      <c r="M146" s="128"/>
      <c r="T146" s="49"/>
      <c r="AT146" s="18" t="s">
        <v>130</v>
      </c>
      <c r="AU146" s="18" t="s">
        <v>77</v>
      </c>
    </row>
    <row r="147" spans="2:65" s="13" customFormat="1">
      <c r="B147" s="281"/>
      <c r="C147" s="248"/>
      <c r="D147" s="277" t="s">
        <v>132</v>
      </c>
      <c r="E147" s="282" t="s">
        <v>17</v>
      </c>
      <c r="F147" s="283" t="s">
        <v>75</v>
      </c>
      <c r="G147" s="248"/>
      <c r="H147" s="284">
        <v>1</v>
      </c>
      <c r="I147" s="248"/>
      <c r="J147" s="248"/>
      <c r="K147" s="285"/>
      <c r="L147" s="248"/>
      <c r="M147" s="133"/>
      <c r="T147" s="134"/>
      <c r="AT147" s="132" t="s">
        <v>132</v>
      </c>
      <c r="AU147" s="132" t="s">
        <v>77</v>
      </c>
      <c r="AV147" s="13" t="s">
        <v>77</v>
      </c>
      <c r="AW147" s="13" t="s">
        <v>29</v>
      </c>
      <c r="AX147" s="13" t="s">
        <v>67</v>
      </c>
      <c r="AY147" s="132" t="s">
        <v>120</v>
      </c>
    </row>
    <row r="148" spans="2:65" s="14" customFormat="1">
      <c r="B148" s="286"/>
      <c r="C148" s="249"/>
      <c r="D148" s="277" t="s">
        <v>132</v>
      </c>
      <c r="E148" s="287" t="s">
        <v>17</v>
      </c>
      <c r="F148" s="288" t="s">
        <v>134</v>
      </c>
      <c r="G148" s="249"/>
      <c r="H148" s="289">
        <v>1</v>
      </c>
      <c r="I148" s="249"/>
      <c r="J148" s="249"/>
      <c r="K148" s="290"/>
      <c r="L148" s="249"/>
      <c r="M148" s="136"/>
      <c r="T148" s="137"/>
      <c r="AT148" s="135" t="s">
        <v>132</v>
      </c>
      <c r="AU148" s="135" t="s">
        <v>77</v>
      </c>
      <c r="AV148" s="14" t="s">
        <v>128</v>
      </c>
      <c r="AW148" s="14" t="s">
        <v>29</v>
      </c>
      <c r="AX148" s="14" t="s">
        <v>75</v>
      </c>
      <c r="AY148" s="135" t="s">
        <v>120</v>
      </c>
    </row>
    <row r="149" spans="2:65" s="1" customFormat="1" ht="24.2" customHeight="1">
      <c r="B149" s="255"/>
      <c r="C149" s="116" t="s">
        <v>285</v>
      </c>
      <c r="D149" s="116" t="s">
        <v>123</v>
      </c>
      <c r="E149" s="117" t="s">
        <v>706</v>
      </c>
      <c r="F149" s="118" t="s">
        <v>707</v>
      </c>
      <c r="G149" s="119" t="s">
        <v>351</v>
      </c>
      <c r="H149" s="120">
        <v>214.64</v>
      </c>
      <c r="I149" s="313"/>
      <c r="J149" s="121">
        <f>ROUND(I149*H149,2)</f>
        <v>0</v>
      </c>
      <c r="K149" s="273" t="s">
        <v>127</v>
      </c>
      <c r="L149" s="235"/>
      <c r="M149" s="122" t="s">
        <v>17</v>
      </c>
      <c r="N149" s="123" t="s">
        <v>38</v>
      </c>
      <c r="O149" s="124">
        <v>0</v>
      </c>
      <c r="P149" s="124">
        <f>O149*H149</f>
        <v>0</v>
      </c>
      <c r="Q149" s="124">
        <v>0</v>
      </c>
      <c r="R149" s="124">
        <f>Q149*H149</f>
        <v>0</v>
      </c>
      <c r="S149" s="124">
        <v>0</v>
      </c>
      <c r="T149" s="125">
        <f>S149*H149</f>
        <v>0</v>
      </c>
      <c r="AR149" s="126" t="s">
        <v>234</v>
      </c>
      <c r="AT149" s="126" t="s">
        <v>123</v>
      </c>
      <c r="AU149" s="126" t="s">
        <v>77</v>
      </c>
      <c r="AY149" s="18" t="s">
        <v>120</v>
      </c>
      <c r="BE149" s="127">
        <f>IF(N149="základní",J149,0)</f>
        <v>0</v>
      </c>
      <c r="BF149" s="127">
        <f>IF(N149="snížená",J149,0)</f>
        <v>0</v>
      </c>
      <c r="BG149" s="127">
        <f>IF(N149="zákl. přenesená",J149,0)</f>
        <v>0</v>
      </c>
      <c r="BH149" s="127">
        <f>IF(N149="sníž. přenesená",J149,0)</f>
        <v>0</v>
      </c>
      <c r="BI149" s="127">
        <f>IF(N149="nulová",J149,0)</f>
        <v>0</v>
      </c>
      <c r="BJ149" s="18" t="s">
        <v>75</v>
      </c>
      <c r="BK149" s="127">
        <f>ROUND(I149*H149,2)</f>
        <v>0</v>
      </c>
      <c r="BL149" s="18" t="s">
        <v>234</v>
      </c>
      <c r="BM149" s="126" t="s">
        <v>708</v>
      </c>
    </row>
    <row r="150" spans="2:65" s="1" customFormat="1">
      <c r="B150" s="255"/>
      <c r="C150" s="235"/>
      <c r="D150" s="274" t="s">
        <v>130</v>
      </c>
      <c r="E150" s="235"/>
      <c r="F150" s="275" t="s">
        <v>709</v>
      </c>
      <c r="G150" s="235"/>
      <c r="H150" s="235"/>
      <c r="I150" s="235"/>
      <c r="J150" s="235"/>
      <c r="K150" s="257"/>
      <c r="L150" s="235"/>
      <c r="M150" s="128"/>
      <c r="T150" s="49"/>
      <c r="AT150" s="18" t="s">
        <v>130</v>
      </c>
      <c r="AU150" s="18" t="s">
        <v>77</v>
      </c>
    </row>
    <row r="151" spans="2:65" s="11" customFormat="1" ht="22.9" customHeight="1">
      <c r="B151" s="266"/>
      <c r="C151" s="234"/>
      <c r="D151" s="267" t="s">
        <v>66</v>
      </c>
      <c r="E151" s="271" t="s">
        <v>710</v>
      </c>
      <c r="F151" s="271" t="s">
        <v>711</v>
      </c>
      <c r="G151" s="234"/>
      <c r="H151" s="234"/>
      <c r="I151" s="234"/>
      <c r="J151" s="272">
        <f>BK151</f>
        <v>0</v>
      </c>
      <c r="K151" s="270"/>
      <c r="L151" s="234"/>
      <c r="M151" s="111"/>
      <c r="P151" s="112">
        <f>SUM(P152:P168)</f>
        <v>48.503999999999991</v>
      </c>
      <c r="R151" s="112">
        <f>SUM(R152:R168)</f>
        <v>0.55900000000000005</v>
      </c>
      <c r="T151" s="113">
        <f>SUM(T152:T168)</f>
        <v>0</v>
      </c>
      <c r="AR151" s="110" t="s">
        <v>77</v>
      </c>
      <c r="AT151" s="114" t="s">
        <v>66</v>
      </c>
      <c r="AU151" s="114" t="s">
        <v>75</v>
      </c>
      <c r="AY151" s="110" t="s">
        <v>120</v>
      </c>
      <c r="BK151" s="115">
        <f>SUM(BK152:BK168)</f>
        <v>0</v>
      </c>
    </row>
    <row r="152" spans="2:65" s="1" customFormat="1" ht="24.2" customHeight="1">
      <c r="B152" s="255"/>
      <c r="C152" s="116" t="s">
        <v>290</v>
      </c>
      <c r="D152" s="116" t="s">
        <v>123</v>
      </c>
      <c r="E152" s="117" t="s">
        <v>712</v>
      </c>
      <c r="F152" s="118" t="s">
        <v>713</v>
      </c>
      <c r="G152" s="119" t="s">
        <v>137</v>
      </c>
      <c r="H152" s="120">
        <v>43</v>
      </c>
      <c r="I152" s="313"/>
      <c r="J152" s="121">
        <f>ROUND(I152*H152,2)</f>
        <v>0</v>
      </c>
      <c r="K152" s="273" t="s">
        <v>127</v>
      </c>
      <c r="L152" s="235"/>
      <c r="M152" s="122" t="s">
        <v>17</v>
      </c>
      <c r="N152" s="123" t="s">
        <v>38</v>
      </c>
      <c r="O152" s="124">
        <v>0.96799999999999997</v>
      </c>
      <c r="P152" s="124">
        <f>O152*H152</f>
        <v>41.623999999999995</v>
      </c>
      <c r="Q152" s="124">
        <v>1.2200000000000001E-2</v>
      </c>
      <c r="R152" s="124">
        <f>Q152*H152</f>
        <v>0.52460000000000007</v>
      </c>
      <c r="S152" s="124">
        <v>0</v>
      </c>
      <c r="T152" s="125">
        <f>S152*H152</f>
        <v>0</v>
      </c>
      <c r="AR152" s="126" t="s">
        <v>234</v>
      </c>
      <c r="AT152" s="126" t="s">
        <v>123</v>
      </c>
      <c r="AU152" s="126" t="s">
        <v>77</v>
      </c>
      <c r="AY152" s="18" t="s">
        <v>120</v>
      </c>
      <c r="BE152" s="127">
        <f>IF(N152="základní",J152,0)</f>
        <v>0</v>
      </c>
      <c r="BF152" s="127">
        <f>IF(N152="snížená",J152,0)</f>
        <v>0</v>
      </c>
      <c r="BG152" s="127">
        <f>IF(N152="zákl. přenesená",J152,0)</f>
        <v>0</v>
      </c>
      <c r="BH152" s="127">
        <f>IF(N152="sníž. přenesená",J152,0)</f>
        <v>0</v>
      </c>
      <c r="BI152" s="127">
        <f>IF(N152="nulová",J152,0)</f>
        <v>0</v>
      </c>
      <c r="BJ152" s="18" t="s">
        <v>75</v>
      </c>
      <c r="BK152" s="127">
        <f>ROUND(I152*H152,2)</f>
        <v>0</v>
      </c>
      <c r="BL152" s="18" t="s">
        <v>234</v>
      </c>
      <c r="BM152" s="126" t="s">
        <v>714</v>
      </c>
    </row>
    <row r="153" spans="2:65" s="1" customFormat="1">
      <c r="B153" s="255"/>
      <c r="C153" s="235"/>
      <c r="D153" s="274" t="s">
        <v>130</v>
      </c>
      <c r="E153" s="235"/>
      <c r="F153" s="275" t="s">
        <v>715</v>
      </c>
      <c r="G153" s="235"/>
      <c r="H153" s="235"/>
      <c r="I153" s="235"/>
      <c r="J153" s="235"/>
      <c r="K153" s="257"/>
      <c r="L153" s="235"/>
      <c r="M153" s="128"/>
      <c r="T153" s="49"/>
      <c r="AT153" s="18" t="s">
        <v>130</v>
      </c>
      <c r="AU153" s="18" t="s">
        <v>77</v>
      </c>
    </row>
    <row r="154" spans="2:65" s="12" customFormat="1">
      <c r="B154" s="276"/>
      <c r="C154" s="247"/>
      <c r="D154" s="277" t="s">
        <v>132</v>
      </c>
      <c r="E154" s="278" t="s">
        <v>17</v>
      </c>
      <c r="F154" s="279" t="s">
        <v>675</v>
      </c>
      <c r="G154" s="247"/>
      <c r="H154" s="278" t="s">
        <v>17</v>
      </c>
      <c r="I154" s="247"/>
      <c r="J154" s="247"/>
      <c r="K154" s="280"/>
      <c r="L154" s="247"/>
      <c r="M154" s="130"/>
      <c r="T154" s="131"/>
      <c r="AT154" s="129" t="s">
        <v>132</v>
      </c>
      <c r="AU154" s="129" t="s">
        <v>77</v>
      </c>
      <c r="AV154" s="12" t="s">
        <v>75</v>
      </c>
      <c r="AW154" s="12" t="s">
        <v>29</v>
      </c>
      <c r="AX154" s="12" t="s">
        <v>67</v>
      </c>
      <c r="AY154" s="129" t="s">
        <v>120</v>
      </c>
    </row>
    <row r="155" spans="2:65" s="13" customFormat="1">
      <c r="B155" s="281"/>
      <c r="C155" s="248"/>
      <c r="D155" s="277" t="s">
        <v>132</v>
      </c>
      <c r="E155" s="282" t="s">
        <v>17</v>
      </c>
      <c r="F155" s="283" t="s">
        <v>407</v>
      </c>
      <c r="G155" s="248"/>
      <c r="H155" s="284">
        <v>43</v>
      </c>
      <c r="I155" s="248"/>
      <c r="J155" s="248"/>
      <c r="K155" s="285"/>
      <c r="L155" s="248"/>
      <c r="M155" s="133"/>
      <c r="T155" s="134"/>
      <c r="AT155" s="132" t="s">
        <v>132</v>
      </c>
      <c r="AU155" s="132" t="s">
        <v>77</v>
      </c>
      <c r="AV155" s="13" t="s">
        <v>77</v>
      </c>
      <c r="AW155" s="13" t="s">
        <v>29</v>
      </c>
      <c r="AX155" s="13" t="s">
        <v>67</v>
      </c>
      <c r="AY155" s="132" t="s">
        <v>120</v>
      </c>
    </row>
    <row r="156" spans="2:65" s="14" customFormat="1">
      <c r="B156" s="286"/>
      <c r="C156" s="249"/>
      <c r="D156" s="277" t="s">
        <v>132</v>
      </c>
      <c r="E156" s="287" t="s">
        <v>17</v>
      </c>
      <c r="F156" s="288" t="s">
        <v>134</v>
      </c>
      <c r="G156" s="249"/>
      <c r="H156" s="289">
        <v>43</v>
      </c>
      <c r="I156" s="249"/>
      <c r="J156" s="249"/>
      <c r="K156" s="290"/>
      <c r="L156" s="249"/>
      <c r="M156" s="136"/>
      <c r="T156" s="137"/>
      <c r="AT156" s="135" t="s">
        <v>132</v>
      </c>
      <c r="AU156" s="135" t="s">
        <v>77</v>
      </c>
      <c r="AV156" s="14" t="s">
        <v>128</v>
      </c>
      <c r="AW156" s="14" t="s">
        <v>29</v>
      </c>
      <c r="AX156" s="14" t="s">
        <v>75</v>
      </c>
      <c r="AY156" s="135" t="s">
        <v>120</v>
      </c>
    </row>
    <row r="157" spans="2:65" s="1" customFormat="1" ht="24.2" customHeight="1">
      <c r="B157" s="255"/>
      <c r="C157" s="116" t="s">
        <v>296</v>
      </c>
      <c r="D157" s="116" t="s">
        <v>123</v>
      </c>
      <c r="E157" s="117" t="s">
        <v>716</v>
      </c>
      <c r="F157" s="118" t="s">
        <v>717</v>
      </c>
      <c r="G157" s="119" t="s">
        <v>137</v>
      </c>
      <c r="H157" s="120">
        <v>43</v>
      </c>
      <c r="I157" s="313"/>
      <c r="J157" s="121">
        <f>ROUND(I157*H157,2)</f>
        <v>0</v>
      </c>
      <c r="K157" s="273" t="s">
        <v>127</v>
      </c>
      <c r="L157" s="235"/>
      <c r="M157" s="122" t="s">
        <v>17</v>
      </c>
      <c r="N157" s="123" t="s">
        <v>38</v>
      </c>
      <c r="O157" s="124">
        <v>0.04</v>
      </c>
      <c r="P157" s="124">
        <f>O157*H157</f>
        <v>1.72</v>
      </c>
      <c r="Q157" s="124">
        <v>1E-4</v>
      </c>
      <c r="R157" s="124">
        <f>Q157*H157</f>
        <v>4.3E-3</v>
      </c>
      <c r="S157" s="124">
        <v>0</v>
      </c>
      <c r="T157" s="125">
        <f>S157*H157</f>
        <v>0</v>
      </c>
      <c r="AR157" s="126" t="s">
        <v>234</v>
      </c>
      <c r="AT157" s="126" t="s">
        <v>123</v>
      </c>
      <c r="AU157" s="126" t="s">
        <v>77</v>
      </c>
      <c r="AY157" s="18" t="s">
        <v>120</v>
      </c>
      <c r="BE157" s="127">
        <f>IF(N157="základní",J157,0)</f>
        <v>0</v>
      </c>
      <c r="BF157" s="127">
        <f>IF(N157="snížená",J157,0)</f>
        <v>0</v>
      </c>
      <c r="BG157" s="127">
        <f>IF(N157="zákl. přenesená",J157,0)</f>
        <v>0</v>
      </c>
      <c r="BH157" s="127">
        <f>IF(N157="sníž. přenesená",J157,0)</f>
        <v>0</v>
      </c>
      <c r="BI157" s="127">
        <f>IF(N157="nulová",J157,0)</f>
        <v>0</v>
      </c>
      <c r="BJ157" s="18" t="s">
        <v>75</v>
      </c>
      <c r="BK157" s="127">
        <f>ROUND(I157*H157,2)</f>
        <v>0</v>
      </c>
      <c r="BL157" s="18" t="s">
        <v>234</v>
      </c>
      <c r="BM157" s="126" t="s">
        <v>718</v>
      </c>
    </row>
    <row r="158" spans="2:65" s="1" customFormat="1">
      <c r="B158" s="255"/>
      <c r="C158" s="235"/>
      <c r="D158" s="274" t="s">
        <v>130</v>
      </c>
      <c r="E158" s="235"/>
      <c r="F158" s="275" t="s">
        <v>719</v>
      </c>
      <c r="G158" s="235"/>
      <c r="H158" s="235"/>
      <c r="I158" s="235"/>
      <c r="J158" s="235"/>
      <c r="K158" s="257"/>
      <c r="L158" s="235"/>
      <c r="M158" s="128"/>
      <c r="T158" s="49"/>
      <c r="AT158" s="18" t="s">
        <v>130</v>
      </c>
      <c r="AU158" s="18" t="s">
        <v>77</v>
      </c>
    </row>
    <row r="159" spans="2:65" s="12" customFormat="1">
      <c r="B159" s="276"/>
      <c r="C159" s="247"/>
      <c r="D159" s="277" t="s">
        <v>132</v>
      </c>
      <c r="E159" s="278" t="s">
        <v>17</v>
      </c>
      <c r="F159" s="279" t="s">
        <v>675</v>
      </c>
      <c r="G159" s="247"/>
      <c r="H159" s="278" t="s">
        <v>17</v>
      </c>
      <c r="I159" s="247"/>
      <c r="J159" s="247"/>
      <c r="K159" s="280"/>
      <c r="L159" s="247"/>
      <c r="M159" s="130"/>
      <c r="T159" s="131"/>
      <c r="AT159" s="129" t="s">
        <v>132</v>
      </c>
      <c r="AU159" s="129" t="s">
        <v>77</v>
      </c>
      <c r="AV159" s="12" t="s">
        <v>75</v>
      </c>
      <c r="AW159" s="12" t="s">
        <v>29</v>
      </c>
      <c r="AX159" s="12" t="s">
        <v>67</v>
      </c>
      <c r="AY159" s="129" t="s">
        <v>120</v>
      </c>
    </row>
    <row r="160" spans="2:65" s="13" customFormat="1">
      <c r="B160" s="281"/>
      <c r="C160" s="248"/>
      <c r="D160" s="277" t="s">
        <v>132</v>
      </c>
      <c r="E160" s="282" t="s">
        <v>17</v>
      </c>
      <c r="F160" s="283" t="s">
        <v>407</v>
      </c>
      <c r="G160" s="248"/>
      <c r="H160" s="284">
        <v>43</v>
      </c>
      <c r="I160" s="248"/>
      <c r="J160" s="248"/>
      <c r="K160" s="285"/>
      <c r="L160" s="248"/>
      <c r="M160" s="133"/>
      <c r="T160" s="134"/>
      <c r="AT160" s="132" t="s">
        <v>132</v>
      </c>
      <c r="AU160" s="132" t="s">
        <v>77</v>
      </c>
      <c r="AV160" s="13" t="s">
        <v>77</v>
      </c>
      <c r="AW160" s="13" t="s">
        <v>29</v>
      </c>
      <c r="AX160" s="13" t="s">
        <v>67</v>
      </c>
      <c r="AY160" s="132" t="s">
        <v>120</v>
      </c>
    </row>
    <row r="161" spans="2:65" s="14" customFormat="1">
      <c r="B161" s="286"/>
      <c r="C161" s="249"/>
      <c r="D161" s="277" t="s">
        <v>132</v>
      </c>
      <c r="E161" s="287" t="s">
        <v>17</v>
      </c>
      <c r="F161" s="288" t="s">
        <v>134</v>
      </c>
      <c r="G161" s="249"/>
      <c r="H161" s="289">
        <v>43</v>
      </c>
      <c r="I161" s="249"/>
      <c r="J161" s="249"/>
      <c r="K161" s="290"/>
      <c r="L161" s="249"/>
      <c r="M161" s="136"/>
      <c r="T161" s="137"/>
      <c r="AT161" s="135" t="s">
        <v>132</v>
      </c>
      <c r="AU161" s="135" t="s">
        <v>77</v>
      </c>
      <c r="AV161" s="14" t="s">
        <v>128</v>
      </c>
      <c r="AW161" s="14" t="s">
        <v>29</v>
      </c>
      <c r="AX161" s="14" t="s">
        <v>75</v>
      </c>
      <c r="AY161" s="135" t="s">
        <v>120</v>
      </c>
    </row>
    <row r="162" spans="2:65" s="1" customFormat="1" ht="21.75" customHeight="1">
      <c r="B162" s="255"/>
      <c r="C162" s="116" t="s">
        <v>191</v>
      </c>
      <c r="D162" s="116" t="s">
        <v>123</v>
      </c>
      <c r="E162" s="117" t="s">
        <v>720</v>
      </c>
      <c r="F162" s="118" t="s">
        <v>721</v>
      </c>
      <c r="G162" s="119" t="s">
        <v>137</v>
      </c>
      <c r="H162" s="120">
        <v>43</v>
      </c>
      <c r="I162" s="313"/>
      <c r="J162" s="121">
        <f>ROUND(I162*H162,2)</f>
        <v>0</v>
      </c>
      <c r="K162" s="273" t="s">
        <v>127</v>
      </c>
      <c r="L162" s="235"/>
      <c r="M162" s="122" t="s">
        <v>17</v>
      </c>
      <c r="N162" s="123" t="s">
        <v>38</v>
      </c>
      <c r="O162" s="124">
        <v>0.12</v>
      </c>
      <c r="P162" s="124">
        <f>O162*H162</f>
        <v>5.16</v>
      </c>
      <c r="Q162" s="124">
        <v>6.9999999999999999E-4</v>
      </c>
      <c r="R162" s="124">
        <f>Q162*H162</f>
        <v>3.0099999999999998E-2</v>
      </c>
      <c r="S162" s="124">
        <v>0</v>
      </c>
      <c r="T162" s="125">
        <f>S162*H162</f>
        <v>0</v>
      </c>
      <c r="AR162" s="126" t="s">
        <v>234</v>
      </c>
      <c r="AT162" s="126" t="s">
        <v>123</v>
      </c>
      <c r="AU162" s="126" t="s">
        <v>77</v>
      </c>
      <c r="AY162" s="18" t="s">
        <v>120</v>
      </c>
      <c r="BE162" s="127">
        <f>IF(N162="základní",J162,0)</f>
        <v>0</v>
      </c>
      <c r="BF162" s="127">
        <f>IF(N162="snížená",J162,0)</f>
        <v>0</v>
      </c>
      <c r="BG162" s="127">
        <f>IF(N162="zákl. přenesená",J162,0)</f>
        <v>0</v>
      </c>
      <c r="BH162" s="127">
        <f>IF(N162="sníž. přenesená",J162,0)</f>
        <v>0</v>
      </c>
      <c r="BI162" s="127">
        <f>IF(N162="nulová",J162,0)</f>
        <v>0</v>
      </c>
      <c r="BJ162" s="18" t="s">
        <v>75</v>
      </c>
      <c r="BK162" s="127">
        <f>ROUND(I162*H162,2)</f>
        <v>0</v>
      </c>
      <c r="BL162" s="18" t="s">
        <v>234</v>
      </c>
      <c r="BM162" s="126" t="s">
        <v>722</v>
      </c>
    </row>
    <row r="163" spans="2:65" s="1" customFormat="1">
      <c r="B163" s="255"/>
      <c r="C163" s="235"/>
      <c r="D163" s="274" t="s">
        <v>130</v>
      </c>
      <c r="E163" s="235"/>
      <c r="F163" s="275" t="s">
        <v>723</v>
      </c>
      <c r="G163" s="235"/>
      <c r="H163" s="235"/>
      <c r="I163" s="235"/>
      <c r="J163" s="235"/>
      <c r="K163" s="257"/>
      <c r="L163" s="235"/>
      <c r="M163" s="128"/>
      <c r="T163" s="49"/>
      <c r="AT163" s="18" t="s">
        <v>130</v>
      </c>
      <c r="AU163" s="18" t="s">
        <v>77</v>
      </c>
    </row>
    <row r="164" spans="2:65" s="12" customFormat="1">
      <c r="B164" s="276"/>
      <c r="C164" s="247"/>
      <c r="D164" s="277" t="s">
        <v>132</v>
      </c>
      <c r="E164" s="278" t="s">
        <v>17</v>
      </c>
      <c r="F164" s="279" t="s">
        <v>675</v>
      </c>
      <c r="G164" s="247"/>
      <c r="H164" s="278" t="s">
        <v>17</v>
      </c>
      <c r="I164" s="247"/>
      <c r="J164" s="247"/>
      <c r="K164" s="280"/>
      <c r="L164" s="247"/>
      <c r="M164" s="130"/>
      <c r="T164" s="131"/>
      <c r="AT164" s="129" t="s">
        <v>132</v>
      </c>
      <c r="AU164" s="129" t="s">
        <v>77</v>
      </c>
      <c r="AV164" s="12" t="s">
        <v>75</v>
      </c>
      <c r="AW164" s="12" t="s">
        <v>29</v>
      </c>
      <c r="AX164" s="12" t="s">
        <v>67</v>
      </c>
      <c r="AY164" s="129" t="s">
        <v>120</v>
      </c>
    </row>
    <row r="165" spans="2:65" s="13" customFormat="1">
      <c r="B165" s="281"/>
      <c r="C165" s="248"/>
      <c r="D165" s="277" t="s">
        <v>132</v>
      </c>
      <c r="E165" s="282" t="s">
        <v>17</v>
      </c>
      <c r="F165" s="283" t="s">
        <v>407</v>
      </c>
      <c r="G165" s="248"/>
      <c r="H165" s="284">
        <v>43</v>
      </c>
      <c r="I165" s="248"/>
      <c r="J165" s="248"/>
      <c r="K165" s="285"/>
      <c r="L165" s="248"/>
      <c r="M165" s="133"/>
      <c r="T165" s="134"/>
      <c r="AT165" s="132" t="s">
        <v>132</v>
      </c>
      <c r="AU165" s="132" t="s">
        <v>77</v>
      </c>
      <c r="AV165" s="13" t="s">
        <v>77</v>
      </c>
      <c r="AW165" s="13" t="s">
        <v>29</v>
      </c>
      <c r="AX165" s="13" t="s">
        <v>67</v>
      </c>
      <c r="AY165" s="132" t="s">
        <v>120</v>
      </c>
    </row>
    <row r="166" spans="2:65" s="14" customFormat="1">
      <c r="B166" s="286"/>
      <c r="C166" s="249"/>
      <c r="D166" s="277" t="s">
        <v>132</v>
      </c>
      <c r="E166" s="287" t="s">
        <v>17</v>
      </c>
      <c r="F166" s="288" t="s">
        <v>134</v>
      </c>
      <c r="G166" s="249"/>
      <c r="H166" s="289">
        <v>43</v>
      </c>
      <c r="I166" s="249"/>
      <c r="J166" s="249"/>
      <c r="K166" s="290"/>
      <c r="L166" s="249"/>
      <c r="M166" s="136"/>
      <c r="T166" s="137"/>
      <c r="AT166" s="135" t="s">
        <v>132</v>
      </c>
      <c r="AU166" s="135" t="s">
        <v>77</v>
      </c>
      <c r="AV166" s="14" t="s">
        <v>128</v>
      </c>
      <c r="AW166" s="14" t="s">
        <v>29</v>
      </c>
      <c r="AX166" s="14" t="s">
        <v>75</v>
      </c>
      <c r="AY166" s="135" t="s">
        <v>120</v>
      </c>
    </row>
    <row r="167" spans="2:65" s="1" customFormat="1" ht="24.2" customHeight="1">
      <c r="B167" s="255"/>
      <c r="C167" s="116" t="s">
        <v>311</v>
      </c>
      <c r="D167" s="116" t="s">
        <v>123</v>
      </c>
      <c r="E167" s="117" t="s">
        <v>724</v>
      </c>
      <c r="F167" s="118" t="s">
        <v>725</v>
      </c>
      <c r="G167" s="119" t="s">
        <v>351</v>
      </c>
      <c r="H167" s="120">
        <v>435.11700000000002</v>
      </c>
      <c r="I167" s="313"/>
      <c r="J167" s="121">
        <f>ROUND(I167*H167,2)</f>
        <v>0</v>
      </c>
      <c r="K167" s="273" t="s">
        <v>127</v>
      </c>
      <c r="L167" s="235"/>
      <c r="M167" s="122" t="s">
        <v>17</v>
      </c>
      <c r="N167" s="123" t="s">
        <v>38</v>
      </c>
      <c r="O167" s="124">
        <v>0</v>
      </c>
      <c r="P167" s="124">
        <f>O167*H167</f>
        <v>0</v>
      </c>
      <c r="Q167" s="124">
        <v>0</v>
      </c>
      <c r="R167" s="124">
        <f>Q167*H167</f>
        <v>0</v>
      </c>
      <c r="S167" s="124">
        <v>0</v>
      </c>
      <c r="T167" s="125">
        <f>S167*H167</f>
        <v>0</v>
      </c>
      <c r="AR167" s="126" t="s">
        <v>234</v>
      </c>
      <c r="AT167" s="126" t="s">
        <v>123</v>
      </c>
      <c r="AU167" s="126" t="s">
        <v>77</v>
      </c>
      <c r="AY167" s="18" t="s">
        <v>120</v>
      </c>
      <c r="BE167" s="127">
        <f>IF(N167="základní",J167,0)</f>
        <v>0</v>
      </c>
      <c r="BF167" s="127">
        <f>IF(N167="snížená",J167,0)</f>
        <v>0</v>
      </c>
      <c r="BG167" s="127">
        <f>IF(N167="zákl. přenesená",J167,0)</f>
        <v>0</v>
      </c>
      <c r="BH167" s="127">
        <f>IF(N167="sníž. přenesená",J167,0)</f>
        <v>0</v>
      </c>
      <c r="BI167" s="127">
        <f>IF(N167="nulová",J167,0)</f>
        <v>0</v>
      </c>
      <c r="BJ167" s="18" t="s">
        <v>75</v>
      </c>
      <c r="BK167" s="127">
        <f>ROUND(I167*H167,2)</f>
        <v>0</v>
      </c>
      <c r="BL167" s="18" t="s">
        <v>234</v>
      </c>
      <c r="BM167" s="126" t="s">
        <v>726</v>
      </c>
    </row>
    <row r="168" spans="2:65" s="1" customFormat="1">
      <c r="B168" s="255"/>
      <c r="C168" s="235"/>
      <c r="D168" s="274" t="s">
        <v>130</v>
      </c>
      <c r="E168" s="235"/>
      <c r="F168" s="275" t="s">
        <v>727</v>
      </c>
      <c r="G168" s="235"/>
      <c r="H168" s="235"/>
      <c r="I168" s="235"/>
      <c r="J168" s="235"/>
      <c r="K168" s="257"/>
      <c r="L168" s="235"/>
      <c r="M168" s="128"/>
      <c r="T168" s="49"/>
      <c r="AT168" s="18" t="s">
        <v>130</v>
      </c>
      <c r="AU168" s="18" t="s">
        <v>77</v>
      </c>
    </row>
    <row r="169" spans="2:65" s="11" customFormat="1" ht="22.9" customHeight="1">
      <c r="B169" s="266"/>
      <c r="C169" s="234"/>
      <c r="D169" s="267" t="s">
        <v>66</v>
      </c>
      <c r="E169" s="271" t="s">
        <v>728</v>
      </c>
      <c r="F169" s="271" t="s">
        <v>729</v>
      </c>
      <c r="G169" s="234"/>
      <c r="H169" s="234"/>
      <c r="I169" s="234"/>
      <c r="J169" s="272">
        <f>BK169</f>
        <v>0</v>
      </c>
      <c r="K169" s="270"/>
      <c r="L169" s="234"/>
      <c r="M169" s="111"/>
      <c r="P169" s="112">
        <f>SUM(P170:P210)</f>
        <v>28.48189</v>
      </c>
      <c r="R169" s="112">
        <f>SUM(R170:R210)</f>
        <v>0.15575029000000001</v>
      </c>
      <c r="T169" s="113">
        <f>SUM(T170:T210)</f>
        <v>0.1151662</v>
      </c>
      <c r="AR169" s="110" t="s">
        <v>77</v>
      </c>
      <c r="AT169" s="114" t="s">
        <v>66</v>
      </c>
      <c r="AU169" s="114" t="s">
        <v>75</v>
      </c>
      <c r="AY169" s="110" t="s">
        <v>120</v>
      </c>
      <c r="BK169" s="115">
        <f>SUM(BK170:BK210)</f>
        <v>0</v>
      </c>
    </row>
    <row r="170" spans="2:65" s="1" customFormat="1" ht="21.75" customHeight="1">
      <c r="B170" s="255"/>
      <c r="C170" s="116" t="s">
        <v>317</v>
      </c>
      <c r="D170" s="116" t="s">
        <v>123</v>
      </c>
      <c r="E170" s="117" t="s">
        <v>730</v>
      </c>
      <c r="F170" s="118" t="s">
        <v>731</v>
      </c>
      <c r="G170" s="119" t="s">
        <v>137</v>
      </c>
      <c r="H170" s="120">
        <v>43</v>
      </c>
      <c r="I170" s="313"/>
      <c r="J170" s="121">
        <f>ROUND(I170*H170,2)</f>
        <v>0</v>
      </c>
      <c r="K170" s="273" t="s">
        <v>127</v>
      </c>
      <c r="L170" s="235"/>
      <c r="M170" s="122" t="s">
        <v>17</v>
      </c>
      <c r="N170" s="123" t="s">
        <v>38</v>
      </c>
      <c r="O170" s="124">
        <v>7.2999999999999995E-2</v>
      </c>
      <c r="P170" s="124">
        <f>O170*H170</f>
        <v>3.1389999999999998</v>
      </c>
      <c r="Q170" s="124">
        <v>0</v>
      </c>
      <c r="R170" s="124">
        <f>Q170*H170</f>
        <v>0</v>
      </c>
      <c r="S170" s="124">
        <v>0</v>
      </c>
      <c r="T170" s="125">
        <f>S170*H170</f>
        <v>0</v>
      </c>
      <c r="AR170" s="126" t="s">
        <v>234</v>
      </c>
      <c r="AT170" s="126" t="s">
        <v>123</v>
      </c>
      <c r="AU170" s="126" t="s">
        <v>77</v>
      </c>
      <c r="AY170" s="18" t="s">
        <v>120</v>
      </c>
      <c r="BE170" s="127">
        <f>IF(N170="základní",J170,0)</f>
        <v>0</v>
      </c>
      <c r="BF170" s="127">
        <f>IF(N170="snížená",J170,0)</f>
        <v>0</v>
      </c>
      <c r="BG170" s="127">
        <f>IF(N170="zákl. přenesená",J170,0)</f>
        <v>0</v>
      </c>
      <c r="BH170" s="127">
        <f>IF(N170="sníž. přenesená",J170,0)</f>
        <v>0</v>
      </c>
      <c r="BI170" s="127">
        <f>IF(N170="nulová",J170,0)</f>
        <v>0</v>
      </c>
      <c r="BJ170" s="18" t="s">
        <v>75</v>
      </c>
      <c r="BK170" s="127">
        <f>ROUND(I170*H170,2)</f>
        <v>0</v>
      </c>
      <c r="BL170" s="18" t="s">
        <v>234</v>
      </c>
      <c r="BM170" s="126" t="s">
        <v>732</v>
      </c>
    </row>
    <row r="171" spans="2:65" s="1" customFormat="1">
      <c r="B171" s="255"/>
      <c r="C171" s="235"/>
      <c r="D171" s="274" t="s">
        <v>130</v>
      </c>
      <c r="E171" s="235"/>
      <c r="F171" s="275" t="s">
        <v>733</v>
      </c>
      <c r="G171" s="235"/>
      <c r="H171" s="235"/>
      <c r="I171" s="235"/>
      <c r="J171" s="235"/>
      <c r="K171" s="257"/>
      <c r="L171" s="235"/>
      <c r="M171" s="128"/>
      <c r="T171" s="49"/>
      <c r="AT171" s="18" t="s">
        <v>130</v>
      </c>
      <c r="AU171" s="18" t="s">
        <v>77</v>
      </c>
    </row>
    <row r="172" spans="2:65" s="13" customFormat="1">
      <c r="B172" s="281"/>
      <c r="C172" s="248"/>
      <c r="D172" s="277" t="s">
        <v>132</v>
      </c>
      <c r="E172" s="282" t="s">
        <v>17</v>
      </c>
      <c r="F172" s="283" t="s">
        <v>407</v>
      </c>
      <c r="G172" s="248"/>
      <c r="H172" s="284">
        <v>43</v>
      </c>
      <c r="I172" s="248"/>
      <c r="J172" s="248"/>
      <c r="K172" s="285"/>
      <c r="L172" s="248"/>
      <c r="M172" s="133"/>
      <c r="T172" s="134"/>
      <c r="AT172" s="132" t="s">
        <v>132</v>
      </c>
      <c r="AU172" s="132" t="s">
        <v>77</v>
      </c>
      <c r="AV172" s="13" t="s">
        <v>77</v>
      </c>
      <c r="AW172" s="13" t="s">
        <v>29</v>
      </c>
      <c r="AX172" s="13" t="s">
        <v>67</v>
      </c>
      <c r="AY172" s="132" t="s">
        <v>120</v>
      </c>
    </row>
    <row r="173" spans="2:65" s="14" customFormat="1">
      <c r="B173" s="286"/>
      <c r="C173" s="249"/>
      <c r="D173" s="277" t="s">
        <v>132</v>
      </c>
      <c r="E173" s="287" t="s">
        <v>17</v>
      </c>
      <c r="F173" s="288" t="s">
        <v>134</v>
      </c>
      <c r="G173" s="249"/>
      <c r="H173" s="289">
        <v>43</v>
      </c>
      <c r="I173" s="249"/>
      <c r="J173" s="249"/>
      <c r="K173" s="290"/>
      <c r="L173" s="249"/>
      <c r="M173" s="136"/>
      <c r="T173" s="137"/>
      <c r="AT173" s="135" t="s">
        <v>132</v>
      </c>
      <c r="AU173" s="135" t="s">
        <v>77</v>
      </c>
      <c r="AV173" s="14" t="s">
        <v>128</v>
      </c>
      <c r="AW173" s="14" t="s">
        <v>29</v>
      </c>
      <c r="AX173" s="14" t="s">
        <v>75</v>
      </c>
      <c r="AY173" s="135" t="s">
        <v>120</v>
      </c>
    </row>
    <row r="174" spans="2:65" s="1" customFormat="1" ht="16.5" customHeight="1">
      <c r="B174" s="255"/>
      <c r="C174" s="116" t="s">
        <v>322</v>
      </c>
      <c r="D174" s="116" t="s">
        <v>123</v>
      </c>
      <c r="E174" s="117" t="s">
        <v>734</v>
      </c>
      <c r="F174" s="118" t="s">
        <v>735</v>
      </c>
      <c r="G174" s="119" t="s">
        <v>137</v>
      </c>
      <c r="H174" s="120">
        <v>43</v>
      </c>
      <c r="I174" s="313"/>
      <c r="J174" s="121">
        <f>ROUND(I174*H174,2)</f>
        <v>0</v>
      </c>
      <c r="K174" s="273" t="s">
        <v>127</v>
      </c>
      <c r="L174" s="235"/>
      <c r="M174" s="122" t="s">
        <v>17</v>
      </c>
      <c r="N174" s="123" t="s">
        <v>38</v>
      </c>
      <c r="O174" s="124">
        <v>2.4E-2</v>
      </c>
      <c r="P174" s="124">
        <f>O174*H174</f>
        <v>1.032</v>
      </c>
      <c r="Q174" s="124">
        <v>0</v>
      </c>
      <c r="R174" s="124">
        <f>Q174*H174</f>
        <v>0</v>
      </c>
      <c r="S174" s="124">
        <v>0</v>
      </c>
      <c r="T174" s="125">
        <f>S174*H174</f>
        <v>0</v>
      </c>
      <c r="AR174" s="126" t="s">
        <v>234</v>
      </c>
      <c r="AT174" s="126" t="s">
        <v>123</v>
      </c>
      <c r="AU174" s="126" t="s">
        <v>77</v>
      </c>
      <c r="AY174" s="18" t="s">
        <v>120</v>
      </c>
      <c r="BE174" s="127">
        <f>IF(N174="základní",J174,0)</f>
        <v>0</v>
      </c>
      <c r="BF174" s="127">
        <f>IF(N174="snížená",J174,0)</f>
        <v>0</v>
      </c>
      <c r="BG174" s="127">
        <f>IF(N174="zákl. přenesená",J174,0)</f>
        <v>0</v>
      </c>
      <c r="BH174" s="127">
        <f>IF(N174="sníž. přenesená",J174,0)</f>
        <v>0</v>
      </c>
      <c r="BI174" s="127">
        <f>IF(N174="nulová",J174,0)</f>
        <v>0</v>
      </c>
      <c r="BJ174" s="18" t="s">
        <v>75</v>
      </c>
      <c r="BK174" s="127">
        <f>ROUND(I174*H174,2)</f>
        <v>0</v>
      </c>
      <c r="BL174" s="18" t="s">
        <v>234</v>
      </c>
      <c r="BM174" s="126" t="s">
        <v>736</v>
      </c>
    </row>
    <row r="175" spans="2:65" s="1" customFormat="1">
      <c r="B175" s="255"/>
      <c r="C175" s="235"/>
      <c r="D175" s="274" t="s">
        <v>130</v>
      </c>
      <c r="E175" s="235"/>
      <c r="F175" s="275" t="s">
        <v>737</v>
      </c>
      <c r="G175" s="235"/>
      <c r="H175" s="235"/>
      <c r="I175" s="235"/>
      <c r="J175" s="235"/>
      <c r="K175" s="257"/>
      <c r="L175" s="235"/>
      <c r="M175" s="128"/>
      <c r="T175" s="49"/>
      <c r="AT175" s="18" t="s">
        <v>130</v>
      </c>
      <c r="AU175" s="18" t="s">
        <v>77</v>
      </c>
    </row>
    <row r="176" spans="2:65" s="13" customFormat="1">
      <c r="B176" s="281"/>
      <c r="C176" s="248"/>
      <c r="D176" s="277" t="s">
        <v>132</v>
      </c>
      <c r="E176" s="282" t="s">
        <v>17</v>
      </c>
      <c r="F176" s="283" t="s">
        <v>407</v>
      </c>
      <c r="G176" s="248"/>
      <c r="H176" s="284">
        <v>43</v>
      </c>
      <c r="I176" s="248"/>
      <c r="J176" s="248"/>
      <c r="K176" s="285"/>
      <c r="L176" s="248"/>
      <c r="M176" s="133"/>
      <c r="T176" s="134"/>
      <c r="AT176" s="132" t="s">
        <v>132</v>
      </c>
      <c r="AU176" s="132" t="s">
        <v>77</v>
      </c>
      <c r="AV176" s="13" t="s">
        <v>77</v>
      </c>
      <c r="AW176" s="13" t="s">
        <v>29</v>
      </c>
      <c r="AX176" s="13" t="s">
        <v>67</v>
      </c>
      <c r="AY176" s="132" t="s">
        <v>120</v>
      </c>
    </row>
    <row r="177" spans="2:65" s="14" customFormat="1">
      <c r="B177" s="286"/>
      <c r="C177" s="249"/>
      <c r="D177" s="277" t="s">
        <v>132</v>
      </c>
      <c r="E177" s="287" t="s">
        <v>17</v>
      </c>
      <c r="F177" s="288" t="s">
        <v>134</v>
      </c>
      <c r="G177" s="249"/>
      <c r="H177" s="289">
        <v>43</v>
      </c>
      <c r="I177" s="249"/>
      <c r="J177" s="249"/>
      <c r="K177" s="290"/>
      <c r="L177" s="249"/>
      <c r="M177" s="136"/>
      <c r="T177" s="137"/>
      <c r="AT177" s="135" t="s">
        <v>132</v>
      </c>
      <c r="AU177" s="135" t="s">
        <v>77</v>
      </c>
      <c r="AV177" s="14" t="s">
        <v>128</v>
      </c>
      <c r="AW177" s="14" t="s">
        <v>29</v>
      </c>
      <c r="AX177" s="14" t="s">
        <v>75</v>
      </c>
      <c r="AY177" s="135" t="s">
        <v>120</v>
      </c>
    </row>
    <row r="178" spans="2:65" s="1" customFormat="1" ht="16.5" customHeight="1">
      <c r="B178" s="255"/>
      <c r="C178" s="116" t="s">
        <v>328</v>
      </c>
      <c r="D178" s="116" t="s">
        <v>123</v>
      </c>
      <c r="E178" s="117" t="s">
        <v>738</v>
      </c>
      <c r="F178" s="118" t="s">
        <v>739</v>
      </c>
      <c r="G178" s="119" t="s">
        <v>137</v>
      </c>
      <c r="H178" s="120">
        <v>43</v>
      </c>
      <c r="I178" s="313"/>
      <c r="J178" s="121">
        <f>ROUND(I178*H178,2)</f>
        <v>0</v>
      </c>
      <c r="K178" s="273" t="s">
        <v>127</v>
      </c>
      <c r="L178" s="235"/>
      <c r="M178" s="122" t="s">
        <v>17</v>
      </c>
      <c r="N178" s="123" t="s">
        <v>38</v>
      </c>
      <c r="O178" s="124">
        <v>5.8000000000000003E-2</v>
      </c>
      <c r="P178" s="124">
        <f>O178*H178</f>
        <v>2.4940000000000002</v>
      </c>
      <c r="Q178" s="124">
        <v>2.0000000000000001E-4</v>
      </c>
      <c r="R178" s="124">
        <f>Q178*H178</f>
        <v>8.6E-3</v>
      </c>
      <c r="S178" s="124">
        <v>0</v>
      </c>
      <c r="T178" s="125">
        <f>S178*H178</f>
        <v>0</v>
      </c>
      <c r="AR178" s="126" t="s">
        <v>234</v>
      </c>
      <c r="AT178" s="126" t="s">
        <v>123</v>
      </c>
      <c r="AU178" s="126" t="s">
        <v>77</v>
      </c>
      <c r="AY178" s="18" t="s">
        <v>120</v>
      </c>
      <c r="BE178" s="127">
        <f>IF(N178="základní",J178,0)</f>
        <v>0</v>
      </c>
      <c r="BF178" s="127">
        <f>IF(N178="snížená",J178,0)</f>
        <v>0</v>
      </c>
      <c r="BG178" s="127">
        <f>IF(N178="zákl. přenesená",J178,0)</f>
        <v>0</v>
      </c>
      <c r="BH178" s="127">
        <f>IF(N178="sníž. přenesená",J178,0)</f>
        <v>0</v>
      </c>
      <c r="BI178" s="127">
        <f>IF(N178="nulová",J178,0)</f>
        <v>0</v>
      </c>
      <c r="BJ178" s="18" t="s">
        <v>75</v>
      </c>
      <c r="BK178" s="127">
        <f>ROUND(I178*H178,2)</f>
        <v>0</v>
      </c>
      <c r="BL178" s="18" t="s">
        <v>234</v>
      </c>
      <c r="BM178" s="126" t="s">
        <v>740</v>
      </c>
    </row>
    <row r="179" spans="2:65" s="1" customFormat="1">
      <c r="B179" s="255"/>
      <c r="C179" s="235"/>
      <c r="D179" s="274" t="s">
        <v>130</v>
      </c>
      <c r="E179" s="235"/>
      <c r="F179" s="275" t="s">
        <v>741</v>
      </c>
      <c r="G179" s="235"/>
      <c r="H179" s="235"/>
      <c r="I179" s="235"/>
      <c r="J179" s="235"/>
      <c r="K179" s="257"/>
      <c r="L179" s="235"/>
      <c r="M179" s="128"/>
      <c r="T179" s="49"/>
      <c r="AT179" s="18" t="s">
        <v>130</v>
      </c>
      <c r="AU179" s="18" t="s">
        <v>77</v>
      </c>
    </row>
    <row r="180" spans="2:65" s="13" customFormat="1">
      <c r="B180" s="281"/>
      <c r="C180" s="248"/>
      <c r="D180" s="277" t="s">
        <v>132</v>
      </c>
      <c r="E180" s="282" t="s">
        <v>17</v>
      </c>
      <c r="F180" s="283" t="s">
        <v>407</v>
      </c>
      <c r="G180" s="248"/>
      <c r="H180" s="284">
        <v>43</v>
      </c>
      <c r="I180" s="248"/>
      <c r="J180" s="248"/>
      <c r="K180" s="285"/>
      <c r="L180" s="248"/>
      <c r="M180" s="133"/>
      <c r="T180" s="134"/>
      <c r="AT180" s="132" t="s">
        <v>132</v>
      </c>
      <c r="AU180" s="132" t="s">
        <v>77</v>
      </c>
      <c r="AV180" s="13" t="s">
        <v>77</v>
      </c>
      <c r="AW180" s="13" t="s">
        <v>29</v>
      </c>
      <c r="AX180" s="13" t="s">
        <v>67</v>
      </c>
      <c r="AY180" s="132" t="s">
        <v>120</v>
      </c>
    </row>
    <row r="181" spans="2:65" s="14" customFormat="1">
      <c r="B181" s="286"/>
      <c r="C181" s="249"/>
      <c r="D181" s="277" t="s">
        <v>132</v>
      </c>
      <c r="E181" s="287" t="s">
        <v>17</v>
      </c>
      <c r="F181" s="288" t="s">
        <v>134</v>
      </c>
      <c r="G181" s="249"/>
      <c r="H181" s="289">
        <v>43</v>
      </c>
      <c r="I181" s="249"/>
      <c r="J181" s="249"/>
      <c r="K181" s="290"/>
      <c r="L181" s="249"/>
      <c r="M181" s="136"/>
      <c r="T181" s="137"/>
      <c r="AT181" s="135" t="s">
        <v>132</v>
      </c>
      <c r="AU181" s="135" t="s">
        <v>77</v>
      </c>
      <c r="AV181" s="14" t="s">
        <v>128</v>
      </c>
      <c r="AW181" s="14" t="s">
        <v>29</v>
      </c>
      <c r="AX181" s="14" t="s">
        <v>75</v>
      </c>
      <c r="AY181" s="135" t="s">
        <v>120</v>
      </c>
    </row>
    <row r="182" spans="2:65" s="1" customFormat="1" ht="16.5" customHeight="1">
      <c r="B182" s="255"/>
      <c r="C182" s="116" t="s">
        <v>333</v>
      </c>
      <c r="D182" s="116" t="s">
        <v>123</v>
      </c>
      <c r="E182" s="117" t="s">
        <v>742</v>
      </c>
      <c r="F182" s="118" t="s">
        <v>743</v>
      </c>
      <c r="G182" s="119" t="s">
        <v>137</v>
      </c>
      <c r="H182" s="120">
        <v>43</v>
      </c>
      <c r="I182" s="313"/>
      <c r="J182" s="121">
        <f>ROUND(I182*H182,2)</f>
        <v>0</v>
      </c>
      <c r="K182" s="273" t="s">
        <v>127</v>
      </c>
      <c r="L182" s="235"/>
      <c r="M182" s="122" t="s">
        <v>17</v>
      </c>
      <c r="N182" s="123" t="s">
        <v>38</v>
      </c>
      <c r="O182" s="124">
        <v>0.105</v>
      </c>
      <c r="P182" s="124">
        <f>O182*H182</f>
        <v>4.5149999999999997</v>
      </c>
      <c r="Q182" s="124">
        <v>0</v>
      </c>
      <c r="R182" s="124">
        <f>Q182*H182</f>
        <v>0</v>
      </c>
      <c r="S182" s="124">
        <v>2.5000000000000001E-3</v>
      </c>
      <c r="T182" s="125">
        <f>S182*H182</f>
        <v>0.1075</v>
      </c>
      <c r="AR182" s="126" t="s">
        <v>234</v>
      </c>
      <c r="AT182" s="126" t="s">
        <v>123</v>
      </c>
      <c r="AU182" s="126" t="s">
        <v>77</v>
      </c>
      <c r="AY182" s="18" t="s">
        <v>120</v>
      </c>
      <c r="BE182" s="127">
        <f>IF(N182="základní",J182,0)</f>
        <v>0</v>
      </c>
      <c r="BF182" s="127">
        <f>IF(N182="snížená",J182,0)</f>
        <v>0</v>
      </c>
      <c r="BG182" s="127">
        <f>IF(N182="zákl. přenesená",J182,0)</f>
        <v>0</v>
      </c>
      <c r="BH182" s="127">
        <f>IF(N182="sníž. přenesená",J182,0)</f>
        <v>0</v>
      </c>
      <c r="BI182" s="127">
        <f>IF(N182="nulová",J182,0)</f>
        <v>0</v>
      </c>
      <c r="BJ182" s="18" t="s">
        <v>75</v>
      </c>
      <c r="BK182" s="127">
        <f>ROUND(I182*H182,2)</f>
        <v>0</v>
      </c>
      <c r="BL182" s="18" t="s">
        <v>234</v>
      </c>
      <c r="BM182" s="126" t="s">
        <v>744</v>
      </c>
    </row>
    <row r="183" spans="2:65" s="1" customFormat="1">
      <c r="B183" s="255"/>
      <c r="C183" s="235"/>
      <c r="D183" s="274" t="s">
        <v>130</v>
      </c>
      <c r="E183" s="235"/>
      <c r="F183" s="275" t="s">
        <v>745</v>
      </c>
      <c r="G183" s="235"/>
      <c r="H183" s="235"/>
      <c r="I183" s="235"/>
      <c r="J183" s="235"/>
      <c r="K183" s="257"/>
      <c r="L183" s="235"/>
      <c r="M183" s="128"/>
      <c r="T183" s="49"/>
      <c r="AT183" s="18" t="s">
        <v>130</v>
      </c>
      <c r="AU183" s="18" t="s">
        <v>77</v>
      </c>
    </row>
    <row r="184" spans="2:65" s="13" customFormat="1">
      <c r="B184" s="281"/>
      <c r="C184" s="248"/>
      <c r="D184" s="277" t="s">
        <v>132</v>
      </c>
      <c r="E184" s="282" t="s">
        <v>17</v>
      </c>
      <c r="F184" s="283" t="s">
        <v>407</v>
      </c>
      <c r="G184" s="248"/>
      <c r="H184" s="284">
        <v>43</v>
      </c>
      <c r="I184" s="248"/>
      <c r="J184" s="248"/>
      <c r="K184" s="285"/>
      <c r="L184" s="248"/>
      <c r="M184" s="133"/>
      <c r="T184" s="134"/>
      <c r="AT184" s="132" t="s">
        <v>132</v>
      </c>
      <c r="AU184" s="132" t="s">
        <v>77</v>
      </c>
      <c r="AV184" s="13" t="s">
        <v>77</v>
      </c>
      <c r="AW184" s="13" t="s">
        <v>29</v>
      </c>
      <c r="AX184" s="13" t="s">
        <v>67</v>
      </c>
      <c r="AY184" s="132" t="s">
        <v>120</v>
      </c>
    </row>
    <row r="185" spans="2:65" s="14" customFormat="1">
      <c r="B185" s="286"/>
      <c r="C185" s="249"/>
      <c r="D185" s="277" t="s">
        <v>132</v>
      </c>
      <c r="E185" s="287" t="s">
        <v>17</v>
      </c>
      <c r="F185" s="288" t="s">
        <v>134</v>
      </c>
      <c r="G185" s="249"/>
      <c r="H185" s="289">
        <v>43</v>
      </c>
      <c r="I185" s="249"/>
      <c r="J185" s="249"/>
      <c r="K185" s="290"/>
      <c r="L185" s="249"/>
      <c r="M185" s="136"/>
      <c r="T185" s="137"/>
      <c r="AT185" s="135" t="s">
        <v>132</v>
      </c>
      <c r="AU185" s="135" t="s">
        <v>77</v>
      </c>
      <c r="AV185" s="14" t="s">
        <v>128</v>
      </c>
      <c r="AW185" s="14" t="s">
        <v>29</v>
      </c>
      <c r="AX185" s="14" t="s">
        <v>75</v>
      </c>
      <c r="AY185" s="135" t="s">
        <v>120</v>
      </c>
    </row>
    <row r="186" spans="2:65" s="1" customFormat="1" ht="16.5" customHeight="1">
      <c r="B186" s="255"/>
      <c r="C186" s="116" t="s">
        <v>338</v>
      </c>
      <c r="D186" s="116" t="s">
        <v>123</v>
      </c>
      <c r="E186" s="117" t="s">
        <v>746</v>
      </c>
      <c r="F186" s="118" t="s">
        <v>747</v>
      </c>
      <c r="G186" s="119" t="s">
        <v>137</v>
      </c>
      <c r="H186" s="120">
        <v>43</v>
      </c>
      <c r="I186" s="313"/>
      <c r="J186" s="121">
        <f>ROUND(I186*H186,2)</f>
        <v>0</v>
      </c>
      <c r="K186" s="273" t="s">
        <v>127</v>
      </c>
      <c r="L186" s="235"/>
      <c r="M186" s="122" t="s">
        <v>17</v>
      </c>
      <c r="N186" s="123" t="s">
        <v>38</v>
      </c>
      <c r="O186" s="124">
        <v>0.23300000000000001</v>
      </c>
      <c r="P186" s="124">
        <f>O186*H186</f>
        <v>10.019</v>
      </c>
      <c r="Q186" s="124">
        <v>2.9999999999999997E-4</v>
      </c>
      <c r="R186" s="124">
        <f>Q186*H186</f>
        <v>1.2899999999999998E-2</v>
      </c>
      <c r="S186" s="124">
        <v>0</v>
      </c>
      <c r="T186" s="125">
        <f>S186*H186</f>
        <v>0</v>
      </c>
      <c r="AR186" s="126" t="s">
        <v>234</v>
      </c>
      <c r="AT186" s="126" t="s">
        <v>123</v>
      </c>
      <c r="AU186" s="126" t="s">
        <v>77</v>
      </c>
      <c r="AY186" s="18" t="s">
        <v>120</v>
      </c>
      <c r="BE186" s="127">
        <f>IF(N186="základní",J186,0)</f>
        <v>0</v>
      </c>
      <c r="BF186" s="127">
        <f>IF(N186="snížená",J186,0)</f>
        <v>0</v>
      </c>
      <c r="BG186" s="127">
        <f>IF(N186="zákl. přenesená",J186,0)</f>
        <v>0</v>
      </c>
      <c r="BH186" s="127">
        <f>IF(N186="sníž. přenesená",J186,0)</f>
        <v>0</v>
      </c>
      <c r="BI186" s="127">
        <f>IF(N186="nulová",J186,0)</f>
        <v>0</v>
      </c>
      <c r="BJ186" s="18" t="s">
        <v>75</v>
      </c>
      <c r="BK186" s="127">
        <f>ROUND(I186*H186,2)</f>
        <v>0</v>
      </c>
      <c r="BL186" s="18" t="s">
        <v>234</v>
      </c>
      <c r="BM186" s="126" t="s">
        <v>748</v>
      </c>
    </row>
    <row r="187" spans="2:65" s="1" customFormat="1">
      <c r="B187" s="255"/>
      <c r="C187" s="235"/>
      <c r="D187" s="274" t="s">
        <v>130</v>
      </c>
      <c r="E187" s="235"/>
      <c r="F187" s="275" t="s">
        <v>749</v>
      </c>
      <c r="G187" s="235"/>
      <c r="H187" s="235"/>
      <c r="I187" s="235"/>
      <c r="J187" s="235"/>
      <c r="K187" s="257"/>
      <c r="L187" s="235"/>
      <c r="M187" s="128"/>
      <c r="T187" s="49"/>
      <c r="AT187" s="18" t="s">
        <v>130</v>
      </c>
      <c r="AU187" s="18" t="s">
        <v>77</v>
      </c>
    </row>
    <row r="188" spans="2:65" s="13" customFormat="1">
      <c r="B188" s="281"/>
      <c r="C188" s="248"/>
      <c r="D188" s="277" t="s">
        <v>132</v>
      </c>
      <c r="E188" s="282" t="s">
        <v>17</v>
      </c>
      <c r="F188" s="283" t="s">
        <v>407</v>
      </c>
      <c r="G188" s="248"/>
      <c r="H188" s="284">
        <v>43</v>
      </c>
      <c r="I188" s="248"/>
      <c r="J188" s="248"/>
      <c r="K188" s="285"/>
      <c r="L188" s="248"/>
      <c r="M188" s="133"/>
      <c r="T188" s="134"/>
      <c r="AT188" s="132" t="s">
        <v>132</v>
      </c>
      <c r="AU188" s="132" t="s">
        <v>77</v>
      </c>
      <c r="AV188" s="13" t="s">
        <v>77</v>
      </c>
      <c r="AW188" s="13" t="s">
        <v>29</v>
      </c>
      <c r="AX188" s="13" t="s">
        <v>67</v>
      </c>
      <c r="AY188" s="132" t="s">
        <v>120</v>
      </c>
    </row>
    <row r="189" spans="2:65" s="14" customFormat="1">
      <c r="B189" s="286"/>
      <c r="C189" s="249"/>
      <c r="D189" s="277" t="s">
        <v>132</v>
      </c>
      <c r="E189" s="287" t="s">
        <v>17</v>
      </c>
      <c r="F189" s="288" t="s">
        <v>134</v>
      </c>
      <c r="G189" s="249"/>
      <c r="H189" s="289">
        <v>43</v>
      </c>
      <c r="I189" s="249"/>
      <c r="J189" s="249"/>
      <c r="K189" s="290"/>
      <c r="L189" s="249"/>
      <c r="M189" s="136"/>
      <c r="T189" s="137"/>
      <c r="AT189" s="135" t="s">
        <v>132</v>
      </c>
      <c r="AU189" s="135" t="s">
        <v>77</v>
      </c>
      <c r="AV189" s="14" t="s">
        <v>128</v>
      </c>
      <c r="AW189" s="14" t="s">
        <v>29</v>
      </c>
      <c r="AX189" s="14" t="s">
        <v>75</v>
      </c>
      <c r="AY189" s="135" t="s">
        <v>120</v>
      </c>
    </row>
    <row r="190" spans="2:65" s="1" customFormat="1" ht="16.5" customHeight="1">
      <c r="B190" s="255"/>
      <c r="C190" s="138" t="s">
        <v>343</v>
      </c>
      <c r="D190" s="138" t="s">
        <v>198</v>
      </c>
      <c r="E190" s="139" t="s">
        <v>750</v>
      </c>
      <c r="F190" s="140" t="s">
        <v>751</v>
      </c>
      <c r="G190" s="141" t="s">
        <v>137</v>
      </c>
      <c r="H190" s="142">
        <v>47.3</v>
      </c>
      <c r="I190" s="314"/>
      <c r="J190" s="143">
        <f>ROUND(I190*H190,2)</f>
        <v>0</v>
      </c>
      <c r="K190" s="291" t="s">
        <v>127</v>
      </c>
      <c r="L190" s="250"/>
      <c r="M190" s="144" t="s">
        <v>17</v>
      </c>
      <c r="N190" s="145" t="s">
        <v>38</v>
      </c>
      <c r="O190" s="124">
        <v>0</v>
      </c>
      <c r="P190" s="124">
        <f>O190*H190</f>
        <v>0</v>
      </c>
      <c r="Q190" s="124">
        <v>2.64E-3</v>
      </c>
      <c r="R190" s="124">
        <f>Q190*H190</f>
        <v>0.124872</v>
      </c>
      <c r="S190" s="124">
        <v>0</v>
      </c>
      <c r="T190" s="125">
        <f>S190*H190</f>
        <v>0</v>
      </c>
      <c r="AR190" s="126" t="s">
        <v>343</v>
      </c>
      <c r="AT190" s="126" t="s">
        <v>198</v>
      </c>
      <c r="AU190" s="126" t="s">
        <v>77</v>
      </c>
      <c r="AY190" s="18" t="s">
        <v>120</v>
      </c>
      <c r="BE190" s="127">
        <f>IF(N190="základní",J190,0)</f>
        <v>0</v>
      </c>
      <c r="BF190" s="127">
        <f>IF(N190="snížená",J190,0)</f>
        <v>0</v>
      </c>
      <c r="BG190" s="127">
        <f>IF(N190="zákl. přenesená",J190,0)</f>
        <v>0</v>
      </c>
      <c r="BH190" s="127">
        <f>IF(N190="sníž. přenesená",J190,0)</f>
        <v>0</v>
      </c>
      <c r="BI190" s="127">
        <f>IF(N190="nulová",J190,0)</f>
        <v>0</v>
      </c>
      <c r="BJ190" s="18" t="s">
        <v>75</v>
      </c>
      <c r="BK190" s="127">
        <f>ROUND(I190*H190,2)</f>
        <v>0</v>
      </c>
      <c r="BL190" s="18" t="s">
        <v>234</v>
      </c>
      <c r="BM190" s="126" t="s">
        <v>752</v>
      </c>
    </row>
    <row r="191" spans="2:65" s="13" customFormat="1">
      <c r="B191" s="281"/>
      <c r="C191" s="248"/>
      <c r="D191" s="277" t="s">
        <v>132</v>
      </c>
      <c r="E191" s="282" t="s">
        <v>17</v>
      </c>
      <c r="F191" s="283" t="s">
        <v>407</v>
      </c>
      <c r="G191" s="248"/>
      <c r="H191" s="284">
        <v>43</v>
      </c>
      <c r="I191" s="248"/>
      <c r="J191" s="248"/>
      <c r="K191" s="285"/>
      <c r="L191" s="248"/>
      <c r="M191" s="133"/>
      <c r="T191" s="134"/>
      <c r="AT191" s="132" t="s">
        <v>132</v>
      </c>
      <c r="AU191" s="132" t="s">
        <v>77</v>
      </c>
      <c r="AV191" s="13" t="s">
        <v>77</v>
      </c>
      <c r="AW191" s="13" t="s">
        <v>29</v>
      </c>
      <c r="AX191" s="13" t="s">
        <v>67</v>
      </c>
      <c r="AY191" s="132" t="s">
        <v>120</v>
      </c>
    </row>
    <row r="192" spans="2:65" s="14" customFormat="1">
      <c r="B192" s="286"/>
      <c r="C192" s="249"/>
      <c r="D192" s="277" t="s">
        <v>132</v>
      </c>
      <c r="E192" s="287" t="s">
        <v>17</v>
      </c>
      <c r="F192" s="288" t="s">
        <v>134</v>
      </c>
      <c r="G192" s="249"/>
      <c r="H192" s="289">
        <v>43</v>
      </c>
      <c r="I192" s="249"/>
      <c r="J192" s="249"/>
      <c r="K192" s="290"/>
      <c r="L192" s="249"/>
      <c r="M192" s="136"/>
      <c r="T192" s="137"/>
      <c r="AT192" s="135" t="s">
        <v>132</v>
      </c>
      <c r="AU192" s="135" t="s">
        <v>77</v>
      </c>
      <c r="AV192" s="14" t="s">
        <v>128</v>
      </c>
      <c r="AW192" s="14" t="s">
        <v>29</v>
      </c>
      <c r="AX192" s="14" t="s">
        <v>75</v>
      </c>
      <c r="AY192" s="135" t="s">
        <v>120</v>
      </c>
    </row>
    <row r="193" spans="2:65" s="13" customFormat="1">
      <c r="B193" s="281"/>
      <c r="C193" s="248"/>
      <c r="D193" s="277" t="s">
        <v>132</v>
      </c>
      <c r="E193" s="248"/>
      <c r="F193" s="283" t="s">
        <v>753</v>
      </c>
      <c r="G193" s="248"/>
      <c r="H193" s="284">
        <v>47.3</v>
      </c>
      <c r="I193" s="248"/>
      <c r="J193" s="248"/>
      <c r="K193" s="285"/>
      <c r="L193" s="248"/>
      <c r="M193" s="133"/>
      <c r="T193" s="134"/>
      <c r="AT193" s="132" t="s">
        <v>132</v>
      </c>
      <c r="AU193" s="132" t="s">
        <v>77</v>
      </c>
      <c r="AV193" s="13" t="s">
        <v>77</v>
      </c>
      <c r="AW193" s="13" t="s">
        <v>4</v>
      </c>
      <c r="AX193" s="13" t="s">
        <v>75</v>
      </c>
      <c r="AY193" s="132" t="s">
        <v>120</v>
      </c>
    </row>
    <row r="194" spans="2:65" s="1" customFormat="1" ht="16.5" customHeight="1">
      <c r="B194" s="255"/>
      <c r="C194" s="116" t="s">
        <v>348</v>
      </c>
      <c r="D194" s="116" t="s">
        <v>123</v>
      </c>
      <c r="E194" s="117" t="s">
        <v>754</v>
      </c>
      <c r="F194" s="118" t="s">
        <v>755</v>
      </c>
      <c r="G194" s="119" t="s">
        <v>248</v>
      </c>
      <c r="H194" s="120">
        <v>25.553999999999998</v>
      </c>
      <c r="I194" s="313"/>
      <c r="J194" s="121">
        <f>ROUND(I194*H194,2)</f>
        <v>0</v>
      </c>
      <c r="K194" s="273" t="s">
        <v>127</v>
      </c>
      <c r="L194" s="235"/>
      <c r="M194" s="122" t="s">
        <v>17</v>
      </c>
      <c r="N194" s="123" t="s">
        <v>38</v>
      </c>
      <c r="O194" s="124">
        <v>3.5000000000000003E-2</v>
      </c>
      <c r="P194" s="124">
        <f>O194*H194</f>
        <v>0.89439000000000002</v>
      </c>
      <c r="Q194" s="124">
        <v>0</v>
      </c>
      <c r="R194" s="124">
        <f>Q194*H194</f>
        <v>0</v>
      </c>
      <c r="S194" s="124">
        <v>2.9999999999999997E-4</v>
      </c>
      <c r="T194" s="125">
        <f>S194*H194</f>
        <v>7.6661999999999989E-3</v>
      </c>
      <c r="AR194" s="126" t="s">
        <v>234</v>
      </c>
      <c r="AT194" s="126" t="s">
        <v>123</v>
      </c>
      <c r="AU194" s="126" t="s">
        <v>77</v>
      </c>
      <c r="AY194" s="18" t="s">
        <v>120</v>
      </c>
      <c r="BE194" s="127">
        <f>IF(N194="základní",J194,0)</f>
        <v>0</v>
      </c>
      <c r="BF194" s="127">
        <f>IF(N194="snížená",J194,0)</f>
        <v>0</v>
      </c>
      <c r="BG194" s="127">
        <f>IF(N194="zákl. přenesená",J194,0)</f>
        <v>0</v>
      </c>
      <c r="BH194" s="127">
        <f>IF(N194="sníž. přenesená",J194,0)</f>
        <v>0</v>
      </c>
      <c r="BI194" s="127">
        <f>IF(N194="nulová",J194,0)</f>
        <v>0</v>
      </c>
      <c r="BJ194" s="18" t="s">
        <v>75</v>
      </c>
      <c r="BK194" s="127">
        <f>ROUND(I194*H194,2)</f>
        <v>0</v>
      </c>
      <c r="BL194" s="18" t="s">
        <v>234</v>
      </c>
      <c r="BM194" s="126" t="s">
        <v>756</v>
      </c>
    </row>
    <row r="195" spans="2:65" s="1" customFormat="1">
      <c r="B195" s="255"/>
      <c r="C195" s="235"/>
      <c r="D195" s="274" t="s">
        <v>130</v>
      </c>
      <c r="E195" s="235"/>
      <c r="F195" s="275" t="s">
        <v>757</v>
      </c>
      <c r="G195" s="235"/>
      <c r="H195" s="235"/>
      <c r="I195" s="235"/>
      <c r="J195" s="235"/>
      <c r="K195" s="257"/>
      <c r="L195" s="235"/>
      <c r="M195" s="128"/>
      <c r="T195" s="49"/>
      <c r="AT195" s="18" t="s">
        <v>130</v>
      </c>
      <c r="AU195" s="18" t="s">
        <v>77</v>
      </c>
    </row>
    <row r="196" spans="2:65" s="13" customFormat="1">
      <c r="B196" s="281"/>
      <c r="C196" s="248"/>
      <c r="D196" s="277" t="s">
        <v>132</v>
      </c>
      <c r="E196" s="282" t="s">
        <v>17</v>
      </c>
      <c r="F196" s="283" t="s">
        <v>758</v>
      </c>
      <c r="G196" s="248"/>
      <c r="H196" s="284">
        <v>26.38</v>
      </c>
      <c r="I196" s="248"/>
      <c r="J196" s="248"/>
      <c r="K196" s="285"/>
      <c r="L196" s="248"/>
      <c r="M196" s="133"/>
      <c r="T196" s="134"/>
      <c r="AT196" s="132" t="s">
        <v>132</v>
      </c>
      <c r="AU196" s="132" t="s">
        <v>77</v>
      </c>
      <c r="AV196" s="13" t="s">
        <v>77</v>
      </c>
      <c r="AW196" s="13" t="s">
        <v>29</v>
      </c>
      <c r="AX196" s="13" t="s">
        <v>67</v>
      </c>
      <c r="AY196" s="132" t="s">
        <v>120</v>
      </c>
    </row>
    <row r="197" spans="2:65" s="13" customFormat="1">
      <c r="B197" s="281"/>
      <c r="C197" s="248"/>
      <c r="D197" s="277" t="s">
        <v>132</v>
      </c>
      <c r="E197" s="282" t="s">
        <v>17</v>
      </c>
      <c r="F197" s="283" t="s">
        <v>759</v>
      </c>
      <c r="G197" s="248"/>
      <c r="H197" s="284">
        <v>-0.82599999999999996</v>
      </c>
      <c r="I197" s="248"/>
      <c r="J197" s="248"/>
      <c r="K197" s="285"/>
      <c r="L197" s="248"/>
      <c r="M197" s="133"/>
      <c r="T197" s="134"/>
      <c r="AT197" s="132" t="s">
        <v>132</v>
      </c>
      <c r="AU197" s="132" t="s">
        <v>77</v>
      </c>
      <c r="AV197" s="13" t="s">
        <v>77</v>
      </c>
      <c r="AW197" s="13" t="s">
        <v>29</v>
      </c>
      <c r="AX197" s="13" t="s">
        <v>67</v>
      </c>
      <c r="AY197" s="132" t="s">
        <v>120</v>
      </c>
    </row>
    <row r="198" spans="2:65" s="14" customFormat="1">
      <c r="B198" s="286"/>
      <c r="C198" s="249"/>
      <c r="D198" s="277" t="s">
        <v>132</v>
      </c>
      <c r="E198" s="287" t="s">
        <v>17</v>
      </c>
      <c r="F198" s="288" t="s">
        <v>134</v>
      </c>
      <c r="G198" s="249"/>
      <c r="H198" s="289">
        <v>25.553999999999998</v>
      </c>
      <c r="I198" s="249"/>
      <c r="J198" s="249"/>
      <c r="K198" s="290"/>
      <c r="L198" s="249"/>
      <c r="M198" s="136"/>
      <c r="T198" s="137"/>
      <c r="AT198" s="135" t="s">
        <v>132</v>
      </c>
      <c r="AU198" s="135" t="s">
        <v>77</v>
      </c>
      <c r="AV198" s="14" t="s">
        <v>128</v>
      </c>
      <c r="AW198" s="14" t="s">
        <v>29</v>
      </c>
      <c r="AX198" s="14" t="s">
        <v>75</v>
      </c>
      <c r="AY198" s="135" t="s">
        <v>120</v>
      </c>
    </row>
    <row r="199" spans="2:65" s="1" customFormat="1" ht="16.5" customHeight="1">
      <c r="B199" s="255"/>
      <c r="C199" s="116" t="s">
        <v>356</v>
      </c>
      <c r="D199" s="116" t="s">
        <v>123</v>
      </c>
      <c r="E199" s="117" t="s">
        <v>760</v>
      </c>
      <c r="F199" s="118" t="s">
        <v>761</v>
      </c>
      <c r="G199" s="119" t="s">
        <v>248</v>
      </c>
      <c r="H199" s="120">
        <v>25.553999999999998</v>
      </c>
      <c r="I199" s="313"/>
      <c r="J199" s="121">
        <f>ROUND(I199*H199,2)</f>
        <v>0</v>
      </c>
      <c r="K199" s="273" t="s">
        <v>127</v>
      </c>
      <c r="L199" s="235"/>
      <c r="M199" s="122" t="s">
        <v>17</v>
      </c>
      <c r="N199" s="123" t="s">
        <v>38</v>
      </c>
      <c r="O199" s="124">
        <v>0.25</v>
      </c>
      <c r="P199" s="124">
        <f>O199*H199</f>
        <v>6.3884999999999996</v>
      </c>
      <c r="Q199" s="124">
        <v>1.0000000000000001E-5</v>
      </c>
      <c r="R199" s="124">
        <f>Q199*H199</f>
        <v>2.5554000000000001E-4</v>
      </c>
      <c r="S199" s="124">
        <v>0</v>
      </c>
      <c r="T199" s="125">
        <f>S199*H199</f>
        <v>0</v>
      </c>
      <c r="AR199" s="126" t="s">
        <v>234</v>
      </c>
      <c r="AT199" s="126" t="s">
        <v>123</v>
      </c>
      <c r="AU199" s="126" t="s">
        <v>77</v>
      </c>
      <c r="AY199" s="18" t="s">
        <v>120</v>
      </c>
      <c r="BE199" s="127">
        <f>IF(N199="základní",J199,0)</f>
        <v>0</v>
      </c>
      <c r="BF199" s="127">
        <f>IF(N199="snížená",J199,0)</f>
        <v>0</v>
      </c>
      <c r="BG199" s="127">
        <f>IF(N199="zákl. přenesená",J199,0)</f>
        <v>0</v>
      </c>
      <c r="BH199" s="127">
        <f>IF(N199="sníž. přenesená",J199,0)</f>
        <v>0</v>
      </c>
      <c r="BI199" s="127">
        <f>IF(N199="nulová",J199,0)</f>
        <v>0</v>
      </c>
      <c r="BJ199" s="18" t="s">
        <v>75</v>
      </c>
      <c r="BK199" s="127">
        <f>ROUND(I199*H199,2)</f>
        <v>0</v>
      </c>
      <c r="BL199" s="18" t="s">
        <v>234</v>
      </c>
      <c r="BM199" s="126" t="s">
        <v>762</v>
      </c>
    </row>
    <row r="200" spans="2:65" s="1" customFormat="1">
      <c r="B200" s="255"/>
      <c r="C200" s="235"/>
      <c r="D200" s="274" t="s">
        <v>130</v>
      </c>
      <c r="E200" s="235"/>
      <c r="F200" s="275" t="s">
        <v>763</v>
      </c>
      <c r="G200" s="235"/>
      <c r="H200" s="235"/>
      <c r="I200" s="235"/>
      <c r="J200" s="235"/>
      <c r="K200" s="257"/>
      <c r="L200" s="235"/>
      <c r="M200" s="128"/>
      <c r="T200" s="49"/>
      <c r="AT200" s="18" t="s">
        <v>130</v>
      </c>
      <c r="AU200" s="18" t="s">
        <v>77</v>
      </c>
    </row>
    <row r="201" spans="2:65" s="13" customFormat="1">
      <c r="B201" s="281"/>
      <c r="C201" s="248"/>
      <c r="D201" s="277" t="s">
        <v>132</v>
      </c>
      <c r="E201" s="282" t="s">
        <v>17</v>
      </c>
      <c r="F201" s="283" t="s">
        <v>758</v>
      </c>
      <c r="G201" s="248"/>
      <c r="H201" s="284">
        <v>26.38</v>
      </c>
      <c r="I201" s="248"/>
      <c r="J201" s="248"/>
      <c r="K201" s="285"/>
      <c r="L201" s="248"/>
      <c r="M201" s="133"/>
      <c r="T201" s="134"/>
      <c r="AT201" s="132" t="s">
        <v>132</v>
      </c>
      <c r="AU201" s="132" t="s">
        <v>77</v>
      </c>
      <c r="AV201" s="13" t="s">
        <v>77</v>
      </c>
      <c r="AW201" s="13" t="s">
        <v>29</v>
      </c>
      <c r="AX201" s="13" t="s">
        <v>67</v>
      </c>
      <c r="AY201" s="132" t="s">
        <v>120</v>
      </c>
    </row>
    <row r="202" spans="2:65" s="13" customFormat="1">
      <c r="B202" s="281"/>
      <c r="C202" s="248"/>
      <c r="D202" s="277" t="s">
        <v>132</v>
      </c>
      <c r="E202" s="282" t="s">
        <v>17</v>
      </c>
      <c r="F202" s="283" t="s">
        <v>759</v>
      </c>
      <c r="G202" s="248"/>
      <c r="H202" s="284">
        <v>-0.82599999999999996</v>
      </c>
      <c r="I202" s="248"/>
      <c r="J202" s="248"/>
      <c r="K202" s="285"/>
      <c r="L202" s="248"/>
      <c r="M202" s="133"/>
      <c r="T202" s="134"/>
      <c r="AT202" s="132" t="s">
        <v>132</v>
      </c>
      <c r="AU202" s="132" t="s">
        <v>77</v>
      </c>
      <c r="AV202" s="13" t="s">
        <v>77</v>
      </c>
      <c r="AW202" s="13" t="s">
        <v>29</v>
      </c>
      <c r="AX202" s="13" t="s">
        <v>67</v>
      </c>
      <c r="AY202" s="132" t="s">
        <v>120</v>
      </c>
    </row>
    <row r="203" spans="2:65" s="14" customFormat="1">
      <c r="B203" s="286"/>
      <c r="C203" s="249"/>
      <c r="D203" s="277" t="s">
        <v>132</v>
      </c>
      <c r="E203" s="287" t="s">
        <v>17</v>
      </c>
      <c r="F203" s="288" t="s">
        <v>134</v>
      </c>
      <c r="G203" s="249"/>
      <c r="H203" s="289">
        <v>25.553999999999998</v>
      </c>
      <c r="I203" s="249"/>
      <c r="J203" s="249"/>
      <c r="K203" s="290"/>
      <c r="L203" s="249"/>
      <c r="M203" s="136"/>
      <c r="T203" s="137"/>
      <c r="AT203" s="135" t="s">
        <v>132</v>
      </c>
      <c r="AU203" s="135" t="s">
        <v>77</v>
      </c>
      <c r="AV203" s="14" t="s">
        <v>128</v>
      </c>
      <c r="AW203" s="14" t="s">
        <v>29</v>
      </c>
      <c r="AX203" s="14" t="s">
        <v>75</v>
      </c>
      <c r="AY203" s="135" t="s">
        <v>120</v>
      </c>
    </row>
    <row r="204" spans="2:65" s="1" customFormat="1" ht="16.5" customHeight="1">
      <c r="B204" s="255"/>
      <c r="C204" s="138" t="s">
        <v>361</v>
      </c>
      <c r="D204" s="138" t="s">
        <v>198</v>
      </c>
      <c r="E204" s="139" t="s">
        <v>764</v>
      </c>
      <c r="F204" s="140" t="s">
        <v>765</v>
      </c>
      <c r="G204" s="141" t="s">
        <v>248</v>
      </c>
      <c r="H204" s="142">
        <v>26.065000000000001</v>
      </c>
      <c r="I204" s="314"/>
      <c r="J204" s="143">
        <f>ROUND(I204*H204,2)</f>
        <v>0</v>
      </c>
      <c r="K204" s="291" t="s">
        <v>127</v>
      </c>
      <c r="L204" s="250"/>
      <c r="M204" s="144" t="s">
        <v>17</v>
      </c>
      <c r="N204" s="145" t="s">
        <v>38</v>
      </c>
      <c r="O204" s="124">
        <v>0</v>
      </c>
      <c r="P204" s="124">
        <f>O204*H204</f>
        <v>0</v>
      </c>
      <c r="Q204" s="124">
        <v>3.5E-4</v>
      </c>
      <c r="R204" s="124">
        <f>Q204*H204</f>
        <v>9.1227500000000007E-3</v>
      </c>
      <c r="S204" s="124">
        <v>0</v>
      </c>
      <c r="T204" s="125">
        <f>S204*H204</f>
        <v>0</v>
      </c>
      <c r="AR204" s="126" t="s">
        <v>343</v>
      </c>
      <c r="AT204" s="126" t="s">
        <v>198</v>
      </c>
      <c r="AU204" s="126" t="s">
        <v>77</v>
      </c>
      <c r="AY204" s="18" t="s">
        <v>120</v>
      </c>
      <c r="BE204" s="127">
        <f>IF(N204="základní",J204,0)</f>
        <v>0</v>
      </c>
      <c r="BF204" s="127">
        <f>IF(N204="snížená",J204,0)</f>
        <v>0</v>
      </c>
      <c r="BG204" s="127">
        <f>IF(N204="zákl. přenesená",J204,0)</f>
        <v>0</v>
      </c>
      <c r="BH204" s="127">
        <f>IF(N204="sníž. přenesená",J204,0)</f>
        <v>0</v>
      </c>
      <c r="BI204" s="127">
        <f>IF(N204="nulová",J204,0)</f>
        <v>0</v>
      </c>
      <c r="BJ204" s="18" t="s">
        <v>75</v>
      </c>
      <c r="BK204" s="127">
        <f>ROUND(I204*H204,2)</f>
        <v>0</v>
      </c>
      <c r="BL204" s="18" t="s">
        <v>234</v>
      </c>
      <c r="BM204" s="126" t="s">
        <v>766</v>
      </c>
    </row>
    <row r="205" spans="2:65" s="13" customFormat="1">
      <c r="B205" s="281"/>
      <c r="C205" s="248"/>
      <c r="D205" s="277" t="s">
        <v>132</v>
      </c>
      <c r="E205" s="282" t="s">
        <v>17</v>
      </c>
      <c r="F205" s="283" t="s">
        <v>758</v>
      </c>
      <c r="G205" s="248"/>
      <c r="H205" s="284">
        <v>26.38</v>
      </c>
      <c r="I205" s="248"/>
      <c r="J205" s="248"/>
      <c r="K205" s="285"/>
      <c r="L205" s="248"/>
      <c r="M205" s="133"/>
      <c r="T205" s="134"/>
      <c r="AT205" s="132" t="s">
        <v>132</v>
      </c>
      <c r="AU205" s="132" t="s">
        <v>77</v>
      </c>
      <c r="AV205" s="13" t="s">
        <v>77</v>
      </c>
      <c r="AW205" s="13" t="s">
        <v>29</v>
      </c>
      <c r="AX205" s="13" t="s">
        <v>67</v>
      </c>
      <c r="AY205" s="132" t="s">
        <v>120</v>
      </c>
    </row>
    <row r="206" spans="2:65" s="13" customFormat="1">
      <c r="B206" s="281"/>
      <c r="C206" s="248"/>
      <c r="D206" s="277" t="s">
        <v>132</v>
      </c>
      <c r="E206" s="282" t="s">
        <v>17</v>
      </c>
      <c r="F206" s="283" t="s">
        <v>759</v>
      </c>
      <c r="G206" s="248"/>
      <c r="H206" s="284">
        <v>-0.82599999999999996</v>
      </c>
      <c r="I206" s="248"/>
      <c r="J206" s="248"/>
      <c r="K206" s="285"/>
      <c r="L206" s="248"/>
      <c r="M206" s="133"/>
      <c r="T206" s="134"/>
      <c r="AT206" s="132" t="s">
        <v>132</v>
      </c>
      <c r="AU206" s="132" t="s">
        <v>77</v>
      </c>
      <c r="AV206" s="13" t="s">
        <v>77</v>
      </c>
      <c r="AW206" s="13" t="s">
        <v>29</v>
      </c>
      <c r="AX206" s="13" t="s">
        <v>67</v>
      </c>
      <c r="AY206" s="132" t="s">
        <v>120</v>
      </c>
    </row>
    <row r="207" spans="2:65" s="14" customFormat="1">
      <c r="B207" s="286"/>
      <c r="C207" s="249"/>
      <c r="D207" s="277" t="s">
        <v>132</v>
      </c>
      <c r="E207" s="287" t="s">
        <v>17</v>
      </c>
      <c r="F207" s="288" t="s">
        <v>134</v>
      </c>
      <c r="G207" s="249"/>
      <c r="H207" s="289">
        <v>25.553999999999998</v>
      </c>
      <c r="I207" s="249"/>
      <c r="J207" s="249"/>
      <c r="K207" s="290"/>
      <c r="L207" s="249"/>
      <c r="M207" s="136"/>
      <c r="T207" s="137"/>
      <c r="AT207" s="135" t="s">
        <v>132</v>
      </c>
      <c r="AU207" s="135" t="s">
        <v>77</v>
      </c>
      <c r="AV207" s="14" t="s">
        <v>128</v>
      </c>
      <c r="AW207" s="14" t="s">
        <v>29</v>
      </c>
      <c r="AX207" s="14" t="s">
        <v>75</v>
      </c>
      <c r="AY207" s="135" t="s">
        <v>120</v>
      </c>
    </row>
    <row r="208" spans="2:65" s="13" customFormat="1">
      <c r="B208" s="281"/>
      <c r="C208" s="248"/>
      <c r="D208" s="277" t="s">
        <v>132</v>
      </c>
      <c r="E208" s="248"/>
      <c r="F208" s="283" t="s">
        <v>767</v>
      </c>
      <c r="G208" s="248"/>
      <c r="H208" s="284">
        <v>26.065000000000001</v>
      </c>
      <c r="I208" s="248"/>
      <c r="J208" s="248"/>
      <c r="K208" s="285"/>
      <c r="L208" s="248"/>
      <c r="M208" s="133"/>
      <c r="T208" s="134"/>
      <c r="AT208" s="132" t="s">
        <v>132</v>
      </c>
      <c r="AU208" s="132" t="s">
        <v>77</v>
      </c>
      <c r="AV208" s="13" t="s">
        <v>77</v>
      </c>
      <c r="AW208" s="13" t="s">
        <v>4</v>
      </c>
      <c r="AX208" s="13" t="s">
        <v>75</v>
      </c>
      <c r="AY208" s="132" t="s">
        <v>120</v>
      </c>
    </row>
    <row r="209" spans="2:65" s="1" customFormat="1" ht="24.2" customHeight="1">
      <c r="B209" s="255"/>
      <c r="C209" s="116" t="s">
        <v>367</v>
      </c>
      <c r="D209" s="116" t="s">
        <v>123</v>
      </c>
      <c r="E209" s="117" t="s">
        <v>768</v>
      </c>
      <c r="F209" s="118" t="s">
        <v>769</v>
      </c>
      <c r="G209" s="119" t="s">
        <v>351</v>
      </c>
      <c r="H209" s="120">
        <v>428.322</v>
      </c>
      <c r="I209" s="313"/>
      <c r="J209" s="121">
        <f>ROUND(I209*H209,2)</f>
        <v>0</v>
      </c>
      <c r="K209" s="273" t="s">
        <v>127</v>
      </c>
      <c r="L209" s="235"/>
      <c r="M209" s="122" t="s">
        <v>17</v>
      </c>
      <c r="N209" s="123" t="s">
        <v>38</v>
      </c>
      <c r="O209" s="124">
        <v>0</v>
      </c>
      <c r="P209" s="124">
        <f>O209*H209</f>
        <v>0</v>
      </c>
      <c r="Q209" s="124">
        <v>0</v>
      </c>
      <c r="R209" s="124">
        <f>Q209*H209</f>
        <v>0</v>
      </c>
      <c r="S209" s="124">
        <v>0</v>
      </c>
      <c r="T209" s="125">
        <f>S209*H209</f>
        <v>0</v>
      </c>
      <c r="AR209" s="126" t="s">
        <v>234</v>
      </c>
      <c r="AT209" s="126" t="s">
        <v>123</v>
      </c>
      <c r="AU209" s="126" t="s">
        <v>77</v>
      </c>
      <c r="AY209" s="18" t="s">
        <v>120</v>
      </c>
      <c r="BE209" s="127">
        <f>IF(N209="základní",J209,0)</f>
        <v>0</v>
      </c>
      <c r="BF209" s="127">
        <f>IF(N209="snížená",J209,0)</f>
        <v>0</v>
      </c>
      <c r="BG209" s="127">
        <f>IF(N209="zákl. přenesená",J209,0)</f>
        <v>0</v>
      </c>
      <c r="BH209" s="127">
        <f>IF(N209="sníž. přenesená",J209,0)</f>
        <v>0</v>
      </c>
      <c r="BI209" s="127">
        <f>IF(N209="nulová",J209,0)</f>
        <v>0</v>
      </c>
      <c r="BJ209" s="18" t="s">
        <v>75</v>
      </c>
      <c r="BK209" s="127">
        <f>ROUND(I209*H209,2)</f>
        <v>0</v>
      </c>
      <c r="BL209" s="18" t="s">
        <v>234</v>
      </c>
      <c r="BM209" s="126" t="s">
        <v>770</v>
      </c>
    </row>
    <row r="210" spans="2:65" s="1" customFormat="1">
      <c r="B210" s="255"/>
      <c r="C210" s="235"/>
      <c r="D210" s="274" t="s">
        <v>130</v>
      </c>
      <c r="E210" s="235"/>
      <c r="F210" s="275" t="s">
        <v>771</v>
      </c>
      <c r="G210" s="235"/>
      <c r="H210" s="235"/>
      <c r="I210" s="235"/>
      <c r="J210" s="235"/>
      <c r="K210" s="257"/>
      <c r="L210" s="235"/>
      <c r="M210" s="128"/>
      <c r="T210" s="49"/>
      <c r="AT210" s="18" t="s">
        <v>130</v>
      </c>
      <c r="AU210" s="18" t="s">
        <v>77</v>
      </c>
    </row>
    <row r="211" spans="2:65" s="11" customFormat="1" ht="22.9" customHeight="1">
      <c r="B211" s="266"/>
      <c r="C211" s="234"/>
      <c r="D211" s="267" t="s">
        <v>66</v>
      </c>
      <c r="E211" s="271" t="s">
        <v>616</v>
      </c>
      <c r="F211" s="271" t="s">
        <v>617</v>
      </c>
      <c r="G211" s="234"/>
      <c r="H211" s="234"/>
      <c r="I211" s="234"/>
      <c r="J211" s="272">
        <f>BK211</f>
        <v>0</v>
      </c>
      <c r="K211" s="270"/>
      <c r="L211" s="234"/>
      <c r="M211" s="111"/>
      <c r="P211" s="112">
        <f>SUM(P212:P240)</f>
        <v>37.410999999999994</v>
      </c>
      <c r="R211" s="112">
        <f>SUM(R212:R240)</f>
        <v>0.255857</v>
      </c>
      <c r="T211" s="113">
        <f>SUM(T212:T240)</f>
        <v>5.3629999999999997E-2</v>
      </c>
      <c r="AR211" s="110" t="s">
        <v>77</v>
      </c>
      <c r="AT211" s="114" t="s">
        <v>66</v>
      </c>
      <c r="AU211" s="114" t="s">
        <v>75</v>
      </c>
      <c r="AY211" s="110" t="s">
        <v>120</v>
      </c>
      <c r="BK211" s="115">
        <f>SUM(BK212:BK240)</f>
        <v>0</v>
      </c>
    </row>
    <row r="212" spans="2:65" s="1" customFormat="1" ht="16.5" customHeight="1">
      <c r="B212" s="255"/>
      <c r="C212" s="116">
        <v>37</v>
      </c>
      <c r="D212" s="116" t="s">
        <v>123</v>
      </c>
      <c r="E212" s="117" t="s">
        <v>618</v>
      </c>
      <c r="F212" s="118" t="s">
        <v>619</v>
      </c>
      <c r="G212" s="119" t="s">
        <v>137</v>
      </c>
      <c r="H212" s="120">
        <v>173</v>
      </c>
      <c r="I212" s="313"/>
      <c r="J212" s="121">
        <f>ROUND(I212*H212,2)</f>
        <v>0</v>
      </c>
      <c r="K212" s="273" t="s">
        <v>127</v>
      </c>
      <c r="L212" s="235"/>
      <c r="M212" s="122" t="s">
        <v>17</v>
      </c>
      <c r="N212" s="123" t="s">
        <v>38</v>
      </c>
      <c r="O212" s="124">
        <v>7.3999999999999996E-2</v>
      </c>
      <c r="P212" s="124">
        <f>O212*H212</f>
        <v>12.802</v>
      </c>
      <c r="Q212" s="124">
        <v>1E-3</v>
      </c>
      <c r="R212" s="124">
        <f>Q212*H212</f>
        <v>0.17300000000000001</v>
      </c>
      <c r="S212" s="124">
        <v>3.1E-4</v>
      </c>
      <c r="T212" s="125">
        <f>S212*H212</f>
        <v>5.3629999999999997E-2</v>
      </c>
      <c r="AR212" s="126" t="s">
        <v>234</v>
      </c>
      <c r="AT212" s="126" t="s">
        <v>123</v>
      </c>
      <c r="AU212" s="126" t="s">
        <v>77</v>
      </c>
      <c r="AY212" s="18" t="s">
        <v>120</v>
      </c>
      <c r="BE212" s="127">
        <f>IF(N212="základní",J212,0)</f>
        <v>0</v>
      </c>
      <c r="BF212" s="127">
        <f>IF(N212="snížená",J212,0)</f>
        <v>0</v>
      </c>
      <c r="BG212" s="127">
        <f>IF(N212="zákl. přenesená",J212,0)</f>
        <v>0</v>
      </c>
      <c r="BH212" s="127">
        <f>IF(N212="sníž. přenesená",J212,0)</f>
        <v>0</v>
      </c>
      <c r="BI212" s="127">
        <f>IF(N212="nulová",J212,0)</f>
        <v>0</v>
      </c>
      <c r="BJ212" s="18" t="s">
        <v>75</v>
      </c>
      <c r="BK212" s="127">
        <f>ROUND(I212*H212,2)</f>
        <v>0</v>
      </c>
      <c r="BL212" s="18" t="s">
        <v>234</v>
      </c>
      <c r="BM212" s="126" t="s">
        <v>772</v>
      </c>
    </row>
    <row r="213" spans="2:65" s="1" customFormat="1">
      <c r="B213" s="255"/>
      <c r="C213" s="235"/>
      <c r="D213" s="274" t="s">
        <v>130</v>
      </c>
      <c r="E213" s="235"/>
      <c r="F213" s="275" t="s">
        <v>621</v>
      </c>
      <c r="G213" s="235"/>
      <c r="H213" s="235"/>
      <c r="I213" s="235"/>
      <c r="J213" s="235"/>
      <c r="K213" s="257"/>
      <c r="L213" s="235"/>
      <c r="M213" s="128"/>
      <c r="T213" s="49"/>
      <c r="AT213" s="18" t="s">
        <v>130</v>
      </c>
      <c r="AU213" s="18" t="s">
        <v>77</v>
      </c>
    </row>
    <row r="214" spans="2:65" s="12" customFormat="1">
      <c r="B214" s="276"/>
      <c r="C214" s="247"/>
      <c r="D214" s="277" t="s">
        <v>132</v>
      </c>
      <c r="E214" s="278" t="s">
        <v>17</v>
      </c>
      <c r="F214" s="279" t="s">
        <v>675</v>
      </c>
      <c r="G214" s="247"/>
      <c r="H214" s="278" t="s">
        <v>17</v>
      </c>
      <c r="I214" s="247"/>
      <c r="J214" s="247"/>
      <c r="K214" s="280"/>
      <c r="L214" s="247"/>
      <c r="M214" s="130"/>
      <c r="T214" s="131"/>
      <c r="AT214" s="129" t="s">
        <v>132</v>
      </c>
      <c r="AU214" s="129" t="s">
        <v>77</v>
      </c>
      <c r="AV214" s="12" t="s">
        <v>75</v>
      </c>
      <c r="AW214" s="12" t="s">
        <v>29</v>
      </c>
      <c r="AX214" s="12" t="s">
        <v>67</v>
      </c>
      <c r="AY214" s="129" t="s">
        <v>120</v>
      </c>
    </row>
    <row r="215" spans="2:65" s="13" customFormat="1">
      <c r="B215" s="281"/>
      <c r="C215" s="248"/>
      <c r="D215" s="277" t="s">
        <v>132</v>
      </c>
      <c r="E215" s="282" t="s">
        <v>17</v>
      </c>
      <c r="F215" s="283" t="s">
        <v>773</v>
      </c>
      <c r="G215" s="248"/>
      <c r="H215" s="284">
        <v>173</v>
      </c>
      <c r="I215" s="248"/>
      <c r="J215" s="248"/>
      <c r="K215" s="285"/>
      <c r="L215" s="248"/>
      <c r="M215" s="133"/>
      <c r="T215" s="134"/>
      <c r="AT215" s="132" t="s">
        <v>132</v>
      </c>
      <c r="AU215" s="132" t="s">
        <v>77</v>
      </c>
      <c r="AV215" s="13" t="s">
        <v>77</v>
      </c>
      <c r="AW215" s="13" t="s">
        <v>29</v>
      </c>
      <c r="AX215" s="13" t="s">
        <v>67</v>
      </c>
      <c r="AY215" s="132" t="s">
        <v>120</v>
      </c>
    </row>
    <row r="216" spans="2:65" s="14" customFormat="1">
      <c r="B216" s="286"/>
      <c r="C216" s="249"/>
      <c r="D216" s="277" t="s">
        <v>132</v>
      </c>
      <c r="E216" s="287" t="s">
        <v>17</v>
      </c>
      <c r="F216" s="288" t="s">
        <v>134</v>
      </c>
      <c r="G216" s="249"/>
      <c r="H216" s="289">
        <v>173</v>
      </c>
      <c r="I216" s="249"/>
      <c r="J216" s="249"/>
      <c r="K216" s="290"/>
      <c r="L216" s="249"/>
      <c r="M216" s="136"/>
      <c r="T216" s="137"/>
      <c r="AT216" s="135" t="s">
        <v>132</v>
      </c>
      <c r="AU216" s="135" t="s">
        <v>77</v>
      </c>
      <c r="AV216" s="14" t="s">
        <v>128</v>
      </c>
      <c r="AW216" s="14" t="s">
        <v>29</v>
      </c>
      <c r="AX216" s="14" t="s">
        <v>75</v>
      </c>
      <c r="AY216" s="135" t="s">
        <v>120</v>
      </c>
    </row>
    <row r="217" spans="2:65" s="1" customFormat="1" ht="24.2" customHeight="1">
      <c r="B217" s="255"/>
      <c r="C217" s="116">
        <v>38</v>
      </c>
      <c r="D217" s="116" t="s">
        <v>123</v>
      </c>
      <c r="E217" s="117" t="s">
        <v>623</v>
      </c>
      <c r="F217" s="118" t="s">
        <v>624</v>
      </c>
      <c r="G217" s="119" t="s">
        <v>137</v>
      </c>
      <c r="H217" s="120">
        <v>11.55</v>
      </c>
      <c r="I217" s="313"/>
      <c r="J217" s="121">
        <f>ROUND(I217*H217,2)</f>
        <v>0</v>
      </c>
      <c r="K217" s="273" t="s">
        <v>127</v>
      </c>
      <c r="L217" s="235"/>
      <c r="M217" s="122" t="s">
        <v>17</v>
      </c>
      <c r="N217" s="123" t="s">
        <v>38</v>
      </c>
      <c r="O217" s="124">
        <v>1.6E-2</v>
      </c>
      <c r="P217" s="124">
        <f>O217*H217</f>
        <v>0.18480000000000002</v>
      </c>
      <c r="Q217" s="124">
        <v>0</v>
      </c>
      <c r="R217" s="124">
        <f>Q217*H217</f>
        <v>0</v>
      </c>
      <c r="S217" s="124">
        <v>0</v>
      </c>
      <c r="T217" s="125">
        <f>S217*H217</f>
        <v>0</v>
      </c>
      <c r="AR217" s="126" t="s">
        <v>234</v>
      </c>
      <c r="AT217" s="126" t="s">
        <v>123</v>
      </c>
      <c r="AU217" s="126" t="s">
        <v>77</v>
      </c>
      <c r="AY217" s="18" t="s">
        <v>120</v>
      </c>
      <c r="BE217" s="127">
        <f>IF(N217="základní",J217,0)</f>
        <v>0</v>
      </c>
      <c r="BF217" s="127">
        <f>IF(N217="snížená",J217,0)</f>
        <v>0</v>
      </c>
      <c r="BG217" s="127">
        <f>IF(N217="zákl. přenesená",J217,0)</f>
        <v>0</v>
      </c>
      <c r="BH217" s="127">
        <f>IF(N217="sníž. přenesená",J217,0)</f>
        <v>0</v>
      </c>
      <c r="BI217" s="127">
        <f>IF(N217="nulová",J217,0)</f>
        <v>0</v>
      </c>
      <c r="BJ217" s="18" t="s">
        <v>75</v>
      </c>
      <c r="BK217" s="127">
        <f>ROUND(I217*H217,2)</f>
        <v>0</v>
      </c>
      <c r="BL217" s="18" t="s">
        <v>234</v>
      </c>
      <c r="BM217" s="126" t="s">
        <v>774</v>
      </c>
    </row>
    <row r="218" spans="2:65" s="1" customFormat="1">
      <c r="B218" s="255"/>
      <c r="C218" s="235"/>
      <c r="D218" s="274" t="s">
        <v>130</v>
      </c>
      <c r="E218" s="235"/>
      <c r="F218" s="275" t="s">
        <v>626</v>
      </c>
      <c r="G218" s="235"/>
      <c r="H218" s="235"/>
      <c r="I218" s="235"/>
      <c r="J218" s="235"/>
      <c r="K218" s="257"/>
      <c r="L218" s="235"/>
      <c r="M218" s="128"/>
      <c r="T218" s="49"/>
      <c r="AT218" s="18" t="s">
        <v>130</v>
      </c>
      <c r="AU218" s="18" t="s">
        <v>77</v>
      </c>
    </row>
    <row r="219" spans="2:65" s="13" customFormat="1">
      <c r="B219" s="281"/>
      <c r="C219" s="248"/>
      <c r="D219" s="277" t="s">
        <v>132</v>
      </c>
      <c r="E219" s="282" t="s">
        <v>17</v>
      </c>
      <c r="F219" s="283" t="s">
        <v>775</v>
      </c>
      <c r="G219" s="248"/>
      <c r="H219" s="284">
        <v>5.7750000000000004</v>
      </c>
      <c r="I219" s="248"/>
      <c r="J219" s="248"/>
      <c r="K219" s="285"/>
      <c r="L219" s="248"/>
      <c r="M219" s="133"/>
      <c r="T219" s="134"/>
      <c r="AT219" s="132" t="s">
        <v>132</v>
      </c>
      <c r="AU219" s="132" t="s">
        <v>77</v>
      </c>
      <c r="AV219" s="13" t="s">
        <v>77</v>
      </c>
      <c r="AW219" s="13" t="s">
        <v>29</v>
      </c>
      <c r="AX219" s="13" t="s">
        <v>67</v>
      </c>
      <c r="AY219" s="132" t="s">
        <v>120</v>
      </c>
    </row>
    <row r="220" spans="2:65" s="13" customFormat="1">
      <c r="B220" s="281"/>
      <c r="C220" s="248"/>
      <c r="D220" s="277" t="s">
        <v>132</v>
      </c>
      <c r="E220" s="282" t="s">
        <v>17</v>
      </c>
      <c r="F220" s="283" t="s">
        <v>775</v>
      </c>
      <c r="G220" s="248"/>
      <c r="H220" s="284">
        <v>5.7750000000000004</v>
      </c>
      <c r="I220" s="248"/>
      <c r="J220" s="248"/>
      <c r="K220" s="285"/>
      <c r="L220" s="248"/>
      <c r="M220" s="133"/>
      <c r="T220" s="134"/>
      <c r="AT220" s="132" t="s">
        <v>132</v>
      </c>
      <c r="AU220" s="132" t="s">
        <v>77</v>
      </c>
      <c r="AV220" s="13" t="s">
        <v>77</v>
      </c>
      <c r="AW220" s="13" t="s">
        <v>29</v>
      </c>
      <c r="AX220" s="13" t="s">
        <v>67</v>
      </c>
      <c r="AY220" s="132" t="s">
        <v>120</v>
      </c>
    </row>
    <row r="221" spans="2:65" s="14" customFormat="1">
      <c r="B221" s="286"/>
      <c r="C221" s="249"/>
      <c r="D221" s="277" t="s">
        <v>132</v>
      </c>
      <c r="E221" s="287" t="s">
        <v>17</v>
      </c>
      <c r="F221" s="288" t="s">
        <v>134</v>
      </c>
      <c r="G221" s="249"/>
      <c r="H221" s="289">
        <v>11.55</v>
      </c>
      <c r="I221" s="249"/>
      <c r="J221" s="249"/>
      <c r="K221" s="290"/>
      <c r="L221" s="249"/>
      <c r="M221" s="136"/>
      <c r="T221" s="137"/>
      <c r="AT221" s="135" t="s">
        <v>132</v>
      </c>
      <c r="AU221" s="135" t="s">
        <v>77</v>
      </c>
      <c r="AV221" s="14" t="s">
        <v>128</v>
      </c>
      <c r="AW221" s="14" t="s">
        <v>29</v>
      </c>
      <c r="AX221" s="14" t="s">
        <v>75</v>
      </c>
      <c r="AY221" s="135" t="s">
        <v>120</v>
      </c>
    </row>
    <row r="222" spans="2:65" s="1" customFormat="1" ht="16.5" customHeight="1">
      <c r="B222" s="255"/>
      <c r="C222" s="138">
        <v>39</v>
      </c>
      <c r="D222" s="138" t="s">
        <v>198</v>
      </c>
      <c r="E222" s="139" t="s">
        <v>629</v>
      </c>
      <c r="F222" s="140" t="s">
        <v>630</v>
      </c>
      <c r="G222" s="141" t="s">
        <v>137</v>
      </c>
      <c r="H222" s="142">
        <v>12.128</v>
      </c>
      <c r="I222" s="314"/>
      <c r="J222" s="143">
        <f>ROUND(I222*H222,2)</f>
        <v>0</v>
      </c>
      <c r="K222" s="291" t="s">
        <v>127</v>
      </c>
      <c r="L222" s="250"/>
      <c r="M222" s="144" t="s">
        <v>17</v>
      </c>
      <c r="N222" s="145" t="s">
        <v>38</v>
      </c>
      <c r="O222" s="124">
        <v>0</v>
      </c>
      <c r="P222" s="124">
        <f>O222*H222</f>
        <v>0</v>
      </c>
      <c r="Q222" s="124">
        <v>0</v>
      </c>
      <c r="R222" s="124">
        <f>Q222*H222</f>
        <v>0</v>
      </c>
      <c r="S222" s="124">
        <v>0</v>
      </c>
      <c r="T222" s="125">
        <f>S222*H222</f>
        <v>0</v>
      </c>
      <c r="AR222" s="126" t="s">
        <v>343</v>
      </c>
      <c r="AT222" s="126" t="s">
        <v>198</v>
      </c>
      <c r="AU222" s="126" t="s">
        <v>77</v>
      </c>
      <c r="AY222" s="18" t="s">
        <v>120</v>
      </c>
      <c r="BE222" s="127">
        <f>IF(N222="základní",J222,0)</f>
        <v>0</v>
      </c>
      <c r="BF222" s="127">
        <f>IF(N222="snížená",J222,0)</f>
        <v>0</v>
      </c>
      <c r="BG222" s="127">
        <f>IF(N222="zákl. přenesená",J222,0)</f>
        <v>0</v>
      </c>
      <c r="BH222" s="127">
        <f>IF(N222="sníž. přenesená",J222,0)</f>
        <v>0</v>
      </c>
      <c r="BI222" s="127">
        <f>IF(N222="nulová",J222,0)</f>
        <v>0</v>
      </c>
      <c r="BJ222" s="18" t="s">
        <v>75</v>
      </c>
      <c r="BK222" s="127">
        <f>ROUND(I222*H222,2)</f>
        <v>0</v>
      </c>
      <c r="BL222" s="18" t="s">
        <v>234</v>
      </c>
      <c r="BM222" s="126" t="s">
        <v>776</v>
      </c>
    </row>
    <row r="223" spans="2:65" s="13" customFormat="1">
      <c r="B223" s="281"/>
      <c r="C223" s="248"/>
      <c r="D223" s="277" t="s">
        <v>132</v>
      </c>
      <c r="E223" s="282" t="s">
        <v>17</v>
      </c>
      <c r="F223" s="283" t="s">
        <v>775</v>
      </c>
      <c r="G223" s="248"/>
      <c r="H223" s="284">
        <v>5.7750000000000004</v>
      </c>
      <c r="I223" s="248"/>
      <c r="J223" s="248"/>
      <c r="K223" s="285"/>
      <c r="L223" s="248"/>
      <c r="M223" s="133"/>
      <c r="T223" s="134"/>
      <c r="AT223" s="132" t="s">
        <v>132</v>
      </c>
      <c r="AU223" s="132" t="s">
        <v>77</v>
      </c>
      <c r="AV223" s="13" t="s">
        <v>77</v>
      </c>
      <c r="AW223" s="13" t="s">
        <v>29</v>
      </c>
      <c r="AX223" s="13" t="s">
        <v>67</v>
      </c>
      <c r="AY223" s="132" t="s">
        <v>120</v>
      </c>
    </row>
    <row r="224" spans="2:65" s="13" customFormat="1">
      <c r="B224" s="281"/>
      <c r="C224" s="248"/>
      <c r="D224" s="277" t="s">
        <v>132</v>
      </c>
      <c r="E224" s="282" t="s">
        <v>17</v>
      </c>
      <c r="F224" s="283" t="s">
        <v>775</v>
      </c>
      <c r="G224" s="248"/>
      <c r="H224" s="284">
        <v>5.7750000000000004</v>
      </c>
      <c r="I224" s="248"/>
      <c r="J224" s="248"/>
      <c r="K224" s="285"/>
      <c r="L224" s="248"/>
      <c r="M224" s="133"/>
      <c r="T224" s="134"/>
      <c r="AT224" s="132" t="s">
        <v>132</v>
      </c>
      <c r="AU224" s="132" t="s">
        <v>77</v>
      </c>
      <c r="AV224" s="13" t="s">
        <v>77</v>
      </c>
      <c r="AW224" s="13" t="s">
        <v>29</v>
      </c>
      <c r="AX224" s="13" t="s">
        <v>67</v>
      </c>
      <c r="AY224" s="132" t="s">
        <v>120</v>
      </c>
    </row>
    <row r="225" spans="2:65" s="14" customFormat="1">
      <c r="B225" s="286"/>
      <c r="C225" s="249"/>
      <c r="D225" s="277" t="s">
        <v>132</v>
      </c>
      <c r="E225" s="287" t="s">
        <v>17</v>
      </c>
      <c r="F225" s="288" t="s">
        <v>134</v>
      </c>
      <c r="G225" s="249"/>
      <c r="H225" s="289">
        <v>11.55</v>
      </c>
      <c r="I225" s="249"/>
      <c r="J225" s="249"/>
      <c r="K225" s="290"/>
      <c r="L225" s="249"/>
      <c r="M225" s="136"/>
      <c r="T225" s="137"/>
      <c r="AT225" s="135" t="s">
        <v>132</v>
      </c>
      <c r="AU225" s="135" t="s">
        <v>77</v>
      </c>
      <c r="AV225" s="14" t="s">
        <v>128</v>
      </c>
      <c r="AW225" s="14" t="s">
        <v>29</v>
      </c>
      <c r="AX225" s="14" t="s">
        <v>75</v>
      </c>
      <c r="AY225" s="135" t="s">
        <v>120</v>
      </c>
    </row>
    <row r="226" spans="2:65" s="13" customFormat="1">
      <c r="B226" s="281"/>
      <c r="C226" s="248"/>
      <c r="D226" s="277" t="s">
        <v>132</v>
      </c>
      <c r="E226" s="248"/>
      <c r="F226" s="283" t="s">
        <v>777</v>
      </c>
      <c r="G226" s="248"/>
      <c r="H226" s="284">
        <v>12.128</v>
      </c>
      <c r="I226" s="248"/>
      <c r="J226" s="248"/>
      <c r="K226" s="285"/>
      <c r="L226" s="248"/>
      <c r="M226" s="133"/>
      <c r="T226" s="134"/>
      <c r="AT226" s="132" t="s">
        <v>132</v>
      </c>
      <c r="AU226" s="132" t="s">
        <v>77</v>
      </c>
      <c r="AV226" s="13" t="s">
        <v>77</v>
      </c>
      <c r="AW226" s="13" t="s">
        <v>4</v>
      </c>
      <c r="AX226" s="13" t="s">
        <v>75</v>
      </c>
      <c r="AY226" s="132" t="s">
        <v>120</v>
      </c>
    </row>
    <row r="227" spans="2:65" s="1" customFormat="1" ht="16.5" customHeight="1">
      <c r="B227" s="255"/>
      <c r="C227" s="116">
        <v>40</v>
      </c>
      <c r="D227" s="116" t="s">
        <v>123</v>
      </c>
      <c r="E227" s="117" t="s">
        <v>633</v>
      </c>
      <c r="F227" s="118" t="s">
        <v>634</v>
      </c>
      <c r="G227" s="119" t="s">
        <v>137</v>
      </c>
      <c r="H227" s="120">
        <v>173</v>
      </c>
      <c r="I227" s="313"/>
      <c r="J227" s="121">
        <f>ROUND(I227*H227,2)</f>
        <v>0</v>
      </c>
      <c r="K227" s="273" t="s">
        <v>127</v>
      </c>
      <c r="L227" s="235"/>
      <c r="M227" s="122" t="s">
        <v>17</v>
      </c>
      <c r="N227" s="123" t="s">
        <v>38</v>
      </c>
      <c r="O227" s="124">
        <v>3.3000000000000002E-2</v>
      </c>
      <c r="P227" s="124">
        <f>O227*H227</f>
        <v>5.7090000000000005</v>
      </c>
      <c r="Q227" s="124">
        <v>2.0000000000000001E-4</v>
      </c>
      <c r="R227" s="124">
        <f>Q227*H227</f>
        <v>3.4599999999999999E-2</v>
      </c>
      <c r="S227" s="124">
        <v>0</v>
      </c>
      <c r="T227" s="125">
        <f>S227*H227</f>
        <v>0</v>
      </c>
      <c r="AR227" s="126" t="s">
        <v>234</v>
      </c>
      <c r="AT227" s="126" t="s">
        <v>123</v>
      </c>
      <c r="AU227" s="126" t="s">
        <v>77</v>
      </c>
      <c r="AY227" s="18" t="s">
        <v>120</v>
      </c>
      <c r="BE227" s="127">
        <f>IF(N227="základní",J227,0)</f>
        <v>0</v>
      </c>
      <c r="BF227" s="127">
        <f>IF(N227="snížená",J227,0)</f>
        <v>0</v>
      </c>
      <c r="BG227" s="127">
        <f>IF(N227="zákl. přenesená",J227,0)</f>
        <v>0</v>
      </c>
      <c r="BH227" s="127">
        <f>IF(N227="sníž. přenesená",J227,0)</f>
        <v>0</v>
      </c>
      <c r="BI227" s="127">
        <f>IF(N227="nulová",J227,0)</f>
        <v>0</v>
      </c>
      <c r="BJ227" s="18" t="s">
        <v>75</v>
      </c>
      <c r="BK227" s="127">
        <f>ROUND(I227*H227,2)</f>
        <v>0</v>
      </c>
      <c r="BL227" s="18" t="s">
        <v>234</v>
      </c>
      <c r="BM227" s="126" t="s">
        <v>778</v>
      </c>
    </row>
    <row r="228" spans="2:65" s="1" customFormat="1">
      <c r="B228" s="255"/>
      <c r="C228" s="235"/>
      <c r="D228" s="274" t="s">
        <v>130</v>
      </c>
      <c r="E228" s="235"/>
      <c r="F228" s="275" t="s">
        <v>636</v>
      </c>
      <c r="G228" s="235"/>
      <c r="H228" s="235"/>
      <c r="I228" s="235"/>
      <c r="J228" s="235"/>
      <c r="K228" s="257"/>
      <c r="L228" s="235"/>
      <c r="M228" s="128"/>
      <c r="T228" s="49"/>
      <c r="AT228" s="18" t="s">
        <v>130</v>
      </c>
      <c r="AU228" s="18" t="s">
        <v>77</v>
      </c>
    </row>
    <row r="229" spans="2:65" s="12" customFormat="1">
      <c r="B229" s="276"/>
      <c r="C229" s="247"/>
      <c r="D229" s="277" t="s">
        <v>132</v>
      </c>
      <c r="E229" s="278" t="s">
        <v>17</v>
      </c>
      <c r="F229" s="279" t="s">
        <v>675</v>
      </c>
      <c r="G229" s="247"/>
      <c r="H229" s="278" t="s">
        <v>17</v>
      </c>
      <c r="I229" s="247"/>
      <c r="J229" s="247"/>
      <c r="K229" s="280"/>
      <c r="L229" s="247"/>
      <c r="M229" s="130"/>
      <c r="T229" s="131"/>
      <c r="AT229" s="129" t="s">
        <v>132</v>
      </c>
      <c r="AU229" s="129" t="s">
        <v>77</v>
      </c>
      <c r="AV229" s="12" t="s">
        <v>75</v>
      </c>
      <c r="AW229" s="12" t="s">
        <v>29</v>
      </c>
      <c r="AX229" s="12" t="s">
        <v>67</v>
      </c>
      <c r="AY229" s="129" t="s">
        <v>120</v>
      </c>
    </row>
    <row r="230" spans="2:65" s="13" customFormat="1">
      <c r="B230" s="281"/>
      <c r="C230" s="248"/>
      <c r="D230" s="277" t="s">
        <v>132</v>
      </c>
      <c r="E230" s="282" t="s">
        <v>17</v>
      </c>
      <c r="F230" s="283" t="s">
        <v>773</v>
      </c>
      <c r="G230" s="248"/>
      <c r="H230" s="284">
        <v>173</v>
      </c>
      <c r="I230" s="248"/>
      <c r="J230" s="248"/>
      <c r="K230" s="285"/>
      <c r="L230" s="248"/>
      <c r="M230" s="133"/>
      <c r="T230" s="134"/>
      <c r="AT230" s="132" t="s">
        <v>132</v>
      </c>
      <c r="AU230" s="132" t="s">
        <v>77</v>
      </c>
      <c r="AV230" s="13" t="s">
        <v>77</v>
      </c>
      <c r="AW230" s="13" t="s">
        <v>29</v>
      </c>
      <c r="AX230" s="13" t="s">
        <v>67</v>
      </c>
      <c r="AY230" s="132" t="s">
        <v>120</v>
      </c>
    </row>
    <row r="231" spans="2:65" s="14" customFormat="1">
      <c r="B231" s="286"/>
      <c r="C231" s="249"/>
      <c r="D231" s="277" t="s">
        <v>132</v>
      </c>
      <c r="E231" s="287" t="s">
        <v>17</v>
      </c>
      <c r="F231" s="288" t="s">
        <v>134</v>
      </c>
      <c r="G231" s="249"/>
      <c r="H231" s="289">
        <v>173</v>
      </c>
      <c r="I231" s="249"/>
      <c r="J231" s="249"/>
      <c r="K231" s="290"/>
      <c r="L231" s="249"/>
      <c r="M231" s="136"/>
      <c r="T231" s="137"/>
      <c r="AT231" s="135" t="s">
        <v>132</v>
      </c>
      <c r="AU231" s="135" t="s">
        <v>77</v>
      </c>
      <c r="AV231" s="14" t="s">
        <v>128</v>
      </c>
      <c r="AW231" s="14" t="s">
        <v>29</v>
      </c>
      <c r="AX231" s="14" t="s">
        <v>75</v>
      </c>
      <c r="AY231" s="135" t="s">
        <v>120</v>
      </c>
    </row>
    <row r="232" spans="2:65" s="1" customFormat="1" ht="24.2" customHeight="1">
      <c r="B232" s="255"/>
      <c r="C232" s="116">
        <v>40</v>
      </c>
      <c r="D232" s="116" t="s">
        <v>123</v>
      </c>
      <c r="E232" s="117" t="s">
        <v>639</v>
      </c>
      <c r="F232" s="118" t="s">
        <v>640</v>
      </c>
      <c r="G232" s="119" t="s">
        <v>137</v>
      </c>
      <c r="H232" s="120">
        <v>173</v>
      </c>
      <c r="I232" s="313"/>
      <c r="J232" s="121">
        <f>ROUND(I232*H232,2)</f>
        <v>0</v>
      </c>
      <c r="K232" s="273" t="s">
        <v>127</v>
      </c>
      <c r="L232" s="235"/>
      <c r="M232" s="122" t="s">
        <v>17</v>
      </c>
      <c r="N232" s="123" t="s">
        <v>38</v>
      </c>
      <c r="O232" s="124">
        <v>0.104</v>
      </c>
      <c r="P232" s="124">
        <f>O232*H232</f>
        <v>17.992000000000001</v>
      </c>
      <c r="Q232" s="124">
        <v>2.5999999999999998E-4</v>
      </c>
      <c r="R232" s="124">
        <f>Q232*H232</f>
        <v>4.4979999999999999E-2</v>
      </c>
      <c r="S232" s="124">
        <v>0</v>
      </c>
      <c r="T232" s="125">
        <f>S232*H232</f>
        <v>0</v>
      </c>
      <c r="AR232" s="126" t="s">
        <v>234</v>
      </c>
      <c r="AT232" s="126" t="s">
        <v>123</v>
      </c>
      <c r="AU232" s="126" t="s">
        <v>77</v>
      </c>
      <c r="AY232" s="18" t="s">
        <v>120</v>
      </c>
      <c r="BE232" s="127">
        <f>IF(N232="základní",J232,0)</f>
        <v>0</v>
      </c>
      <c r="BF232" s="127">
        <f>IF(N232="snížená",J232,0)</f>
        <v>0</v>
      </c>
      <c r="BG232" s="127">
        <f>IF(N232="zákl. přenesená",J232,0)</f>
        <v>0</v>
      </c>
      <c r="BH232" s="127">
        <f>IF(N232="sníž. přenesená",J232,0)</f>
        <v>0</v>
      </c>
      <c r="BI232" s="127">
        <f>IF(N232="nulová",J232,0)</f>
        <v>0</v>
      </c>
      <c r="BJ232" s="18" t="s">
        <v>75</v>
      </c>
      <c r="BK232" s="127">
        <f>ROUND(I232*H232,2)</f>
        <v>0</v>
      </c>
      <c r="BL232" s="18" t="s">
        <v>234</v>
      </c>
      <c r="BM232" s="126" t="s">
        <v>779</v>
      </c>
    </row>
    <row r="233" spans="2:65" s="1" customFormat="1">
      <c r="B233" s="255"/>
      <c r="C233" s="235"/>
      <c r="D233" s="274" t="s">
        <v>130</v>
      </c>
      <c r="E233" s="235"/>
      <c r="F233" s="275" t="s">
        <v>642</v>
      </c>
      <c r="G233" s="235"/>
      <c r="H233" s="235"/>
      <c r="I233" s="235"/>
      <c r="J233" s="235"/>
      <c r="K233" s="257"/>
      <c r="L233" s="235"/>
      <c r="M233" s="128"/>
      <c r="T233" s="49"/>
      <c r="AT233" s="18" t="s">
        <v>130</v>
      </c>
      <c r="AU233" s="18" t="s">
        <v>77</v>
      </c>
    </row>
    <row r="234" spans="2:65" s="12" customFormat="1">
      <c r="B234" s="276"/>
      <c r="C234" s="247"/>
      <c r="D234" s="277" t="s">
        <v>132</v>
      </c>
      <c r="E234" s="278" t="s">
        <v>17</v>
      </c>
      <c r="F234" s="279" t="s">
        <v>675</v>
      </c>
      <c r="G234" s="247"/>
      <c r="H234" s="278" t="s">
        <v>17</v>
      </c>
      <c r="I234" s="247"/>
      <c r="J234" s="247"/>
      <c r="K234" s="280"/>
      <c r="L234" s="247"/>
      <c r="M234" s="130"/>
      <c r="T234" s="131"/>
      <c r="AT234" s="129" t="s">
        <v>132</v>
      </c>
      <c r="AU234" s="129" t="s">
        <v>77</v>
      </c>
      <c r="AV234" s="12" t="s">
        <v>75</v>
      </c>
      <c r="AW234" s="12" t="s">
        <v>29</v>
      </c>
      <c r="AX234" s="12" t="s">
        <v>67</v>
      </c>
      <c r="AY234" s="129" t="s">
        <v>120</v>
      </c>
    </row>
    <row r="235" spans="2:65" s="13" customFormat="1">
      <c r="B235" s="281"/>
      <c r="C235" s="248"/>
      <c r="D235" s="277" t="s">
        <v>132</v>
      </c>
      <c r="E235" s="282" t="s">
        <v>17</v>
      </c>
      <c r="F235" s="283" t="s">
        <v>773</v>
      </c>
      <c r="G235" s="248"/>
      <c r="H235" s="284">
        <v>173</v>
      </c>
      <c r="I235" s="248"/>
      <c r="J235" s="248"/>
      <c r="K235" s="285"/>
      <c r="L235" s="248"/>
      <c r="M235" s="133"/>
      <c r="T235" s="134"/>
      <c r="AT235" s="132" t="s">
        <v>132</v>
      </c>
      <c r="AU235" s="132" t="s">
        <v>77</v>
      </c>
      <c r="AV235" s="13" t="s">
        <v>77</v>
      </c>
      <c r="AW235" s="13" t="s">
        <v>29</v>
      </c>
      <c r="AX235" s="13" t="s">
        <v>67</v>
      </c>
      <c r="AY235" s="132" t="s">
        <v>120</v>
      </c>
    </row>
    <row r="236" spans="2:65" s="14" customFormat="1">
      <c r="B236" s="286"/>
      <c r="C236" s="249"/>
      <c r="D236" s="277" t="s">
        <v>132</v>
      </c>
      <c r="E236" s="287" t="s">
        <v>17</v>
      </c>
      <c r="F236" s="288" t="s">
        <v>134</v>
      </c>
      <c r="G236" s="249"/>
      <c r="H236" s="289">
        <v>173</v>
      </c>
      <c r="I236" s="249"/>
      <c r="J236" s="249"/>
      <c r="K236" s="290"/>
      <c r="L236" s="249"/>
      <c r="M236" s="136"/>
      <c r="T236" s="137"/>
      <c r="AT236" s="135" t="s">
        <v>132</v>
      </c>
      <c r="AU236" s="135" t="s">
        <v>77</v>
      </c>
      <c r="AV236" s="14" t="s">
        <v>128</v>
      </c>
      <c r="AW236" s="14" t="s">
        <v>29</v>
      </c>
      <c r="AX236" s="14" t="s">
        <v>75</v>
      </c>
      <c r="AY236" s="135" t="s">
        <v>120</v>
      </c>
    </row>
    <row r="237" spans="2:65" s="1" customFormat="1" ht="24.2" customHeight="1">
      <c r="B237" s="255"/>
      <c r="C237" s="116">
        <v>42</v>
      </c>
      <c r="D237" s="116" t="s">
        <v>123</v>
      </c>
      <c r="E237" s="117" t="s">
        <v>780</v>
      </c>
      <c r="F237" s="118" t="s">
        <v>781</v>
      </c>
      <c r="G237" s="119" t="s">
        <v>137</v>
      </c>
      <c r="H237" s="120">
        <v>11.3</v>
      </c>
      <c r="I237" s="313"/>
      <c r="J237" s="121">
        <f>ROUND(I237*H237,2)</f>
        <v>0</v>
      </c>
      <c r="K237" s="273" t="s">
        <v>127</v>
      </c>
      <c r="L237" s="235"/>
      <c r="M237" s="122" t="s">
        <v>17</v>
      </c>
      <c r="N237" s="123" t="s">
        <v>38</v>
      </c>
      <c r="O237" s="124">
        <v>6.4000000000000001E-2</v>
      </c>
      <c r="P237" s="124">
        <f>O237*H237</f>
        <v>0.72320000000000007</v>
      </c>
      <c r="Q237" s="124">
        <v>2.9E-4</v>
      </c>
      <c r="R237" s="124">
        <f>Q237*H237</f>
        <v>3.2770000000000004E-3</v>
      </c>
      <c r="S237" s="124">
        <v>0</v>
      </c>
      <c r="T237" s="125">
        <f>S237*H237</f>
        <v>0</v>
      </c>
      <c r="AR237" s="126" t="s">
        <v>234</v>
      </c>
      <c r="AT237" s="126" t="s">
        <v>123</v>
      </c>
      <c r="AU237" s="126" t="s">
        <v>77</v>
      </c>
      <c r="AY237" s="18" t="s">
        <v>120</v>
      </c>
      <c r="BE237" s="127">
        <f>IF(N237="základní",J237,0)</f>
        <v>0</v>
      </c>
      <c r="BF237" s="127">
        <f>IF(N237="snížená",J237,0)</f>
        <v>0</v>
      </c>
      <c r="BG237" s="127">
        <f>IF(N237="zákl. přenesená",J237,0)</f>
        <v>0</v>
      </c>
      <c r="BH237" s="127">
        <f>IF(N237="sníž. přenesená",J237,0)</f>
        <v>0</v>
      </c>
      <c r="BI237" s="127">
        <f>IF(N237="nulová",J237,0)</f>
        <v>0</v>
      </c>
      <c r="BJ237" s="18" t="s">
        <v>75</v>
      </c>
      <c r="BK237" s="127">
        <f>ROUND(I237*H237,2)</f>
        <v>0</v>
      </c>
      <c r="BL237" s="18" t="s">
        <v>234</v>
      </c>
      <c r="BM237" s="126" t="s">
        <v>782</v>
      </c>
    </row>
    <row r="238" spans="2:65" s="1" customFormat="1">
      <c r="B238" s="255"/>
      <c r="C238" s="235"/>
      <c r="D238" s="274" t="s">
        <v>130</v>
      </c>
      <c r="E238" s="235"/>
      <c r="F238" s="275" t="s">
        <v>783</v>
      </c>
      <c r="G238" s="235"/>
      <c r="H238" s="235"/>
      <c r="I238" s="235"/>
      <c r="J238" s="235"/>
      <c r="K238" s="257"/>
      <c r="L238" s="235"/>
      <c r="M238" s="128"/>
      <c r="T238" s="49"/>
      <c r="AT238" s="18" t="s">
        <v>130</v>
      </c>
      <c r="AU238" s="18" t="s">
        <v>77</v>
      </c>
    </row>
    <row r="239" spans="2:65" s="13" customFormat="1">
      <c r="B239" s="281"/>
      <c r="C239" s="248"/>
      <c r="D239" s="277" t="s">
        <v>132</v>
      </c>
      <c r="E239" s="282" t="s">
        <v>17</v>
      </c>
      <c r="F239" s="283" t="s">
        <v>784</v>
      </c>
      <c r="G239" s="248"/>
      <c r="H239" s="284">
        <v>11.3</v>
      </c>
      <c r="I239" s="248"/>
      <c r="J239" s="248"/>
      <c r="K239" s="285"/>
      <c r="L239" s="248"/>
      <c r="M239" s="133"/>
      <c r="T239" s="134"/>
      <c r="AT239" s="132" t="s">
        <v>132</v>
      </c>
      <c r="AU239" s="132" t="s">
        <v>77</v>
      </c>
      <c r="AV239" s="13" t="s">
        <v>77</v>
      </c>
      <c r="AW239" s="13" t="s">
        <v>29</v>
      </c>
      <c r="AX239" s="13" t="s">
        <v>67</v>
      </c>
      <c r="AY239" s="132" t="s">
        <v>120</v>
      </c>
    </row>
    <row r="240" spans="2:65" s="14" customFormat="1">
      <c r="B240" s="286"/>
      <c r="C240" s="249"/>
      <c r="D240" s="277" t="s">
        <v>132</v>
      </c>
      <c r="E240" s="287" t="s">
        <v>17</v>
      </c>
      <c r="F240" s="288" t="s">
        <v>134</v>
      </c>
      <c r="G240" s="249"/>
      <c r="H240" s="289">
        <v>11.3</v>
      </c>
      <c r="I240" s="249"/>
      <c r="J240" s="249"/>
      <c r="K240" s="290"/>
      <c r="L240" s="249"/>
      <c r="M240" s="136"/>
      <c r="T240" s="137"/>
      <c r="AT240" s="135" t="s">
        <v>132</v>
      </c>
      <c r="AU240" s="135" t="s">
        <v>77</v>
      </c>
      <c r="AV240" s="14" t="s">
        <v>128</v>
      </c>
      <c r="AW240" s="14" t="s">
        <v>29</v>
      </c>
      <c r="AX240" s="14" t="s">
        <v>75</v>
      </c>
      <c r="AY240" s="135" t="s">
        <v>120</v>
      </c>
    </row>
    <row r="241" spans="1:65" s="11" customFormat="1" ht="25.9" customHeight="1">
      <c r="B241" s="307"/>
      <c r="C241" s="308"/>
      <c r="D241" s="309" t="s">
        <v>66</v>
      </c>
      <c r="E241" s="310" t="s">
        <v>643</v>
      </c>
      <c r="F241" s="310" t="s">
        <v>644</v>
      </c>
      <c r="G241" s="308"/>
      <c r="H241" s="308"/>
      <c r="I241" s="308"/>
      <c r="J241" s="311">
        <f>BK241</f>
        <v>0</v>
      </c>
      <c r="K241" s="312"/>
      <c r="L241" s="234"/>
      <c r="M241" s="111"/>
      <c r="P241" s="112">
        <f>SUM(P242:P243)</f>
        <v>0</v>
      </c>
      <c r="R241" s="112">
        <f>SUM(R242:R243)</f>
        <v>0</v>
      </c>
      <c r="T241" s="113">
        <f>SUM(T242:T243)</f>
        <v>0</v>
      </c>
      <c r="AR241" s="110" t="s">
        <v>159</v>
      </c>
      <c r="AT241" s="114" t="s">
        <v>66</v>
      </c>
      <c r="AU241" s="114" t="s">
        <v>67</v>
      </c>
      <c r="AY241" s="110" t="s">
        <v>120</v>
      </c>
      <c r="BK241" s="115">
        <f>SUM(BK242:BK243)</f>
        <v>0</v>
      </c>
    </row>
    <row r="242" spans="1:65" s="1" customFormat="1" ht="16.5" customHeight="1">
      <c r="A242"/>
      <c r="B242"/>
      <c r="C242"/>
      <c r="D242"/>
      <c r="E242"/>
      <c r="F242" s="241" t="s">
        <v>646</v>
      </c>
      <c r="G242" s="242" t="s">
        <v>351</v>
      </c>
      <c r="H242" s="243">
        <v>0</v>
      </c>
      <c r="I242" s="244">
        <v>1.5</v>
      </c>
      <c r="J242" s="244">
        <f>ROUND(I242*H242,2)</f>
        <v>0</v>
      </c>
      <c r="K242" s="241" t="s">
        <v>17</v>
      </c>
      <c r="L242" s="235"/>
      <c r="M242" s="304" t="s">
        <v>17</v>
      </c>
      <c r="N242" s="123" t="s">
        <v>38</v>
      </c>
      <c r="O242" s="124">
        <v>0</v>
      </c>
      <c r="P242" s="124">
        <f>O242*H242</f>
        <v>0</v>
      </c>
      <c r="Q242" s="124">
        <v>0</v>
      </c>
      <c r="R242" s="124">
        <f>Q242*H242</f>
        <v>0</v>
      </c>
      <c r="S242" s="124">
        <v>0</v>
      </c>
      <c r="T242" s="125">
        <f>S242*H242</f>
        <v>0</v>
      </c>
      <c r="AR242" s="126" t="s">
        <v>128</v>
      </c>
      <c r="AT242" s="126" t="s">
        <v>123</v>
      </c>
      <c r="AU242" s="126" t="s">
        <v>75</v>
      </c>
      <c r="AY242" s="18" t="s">
        <v>120</v>
      </c>
      <c r="BE242" s="127">
        <f>IF(N242="základní",J242,0)</f>
        <v>0</v>
      </c>
      <c r="BF242" s="127">
        <f>IF(N242="snížená",J242,0)</f>
        <v>0</v>
      </c>
      <c r="BG242" s="127">
        <f>IF(N242="zákl. přenesená",J242,0)</f>
        <v>0</v>
      </c>
      <c r="BH242" s="127">
        <f>IF(N242="sníž. přenesená",J242,0)</f>
        <v>0</v>
      </c>
      <c r="BI242" s="127">
        <f>IF(N242="nulová",J242,0)</f>
        <v>0</v>
      </c>
      <c r="BJ242" s="18" t="s">
        <v>75</v>
      </c>
      <c r="BK242" s="127">
        <f>ROUND(I242*H242,2)</f>
        <v>0</v>
      </c>
      <c r="BL242" s="18" t="s">
        <v>128</v>
      </c>
      <c r="BM242" s="126" t="s">
        <v>785</v>
      </c>
    </row>
    <row r="243" spans="1:65" s="1" customFormat="1" ht="16.5" customHeight="1">
      <c r="A243"/>
      <c r="B243"/>
      <c r="C243"/>
      <c r="D243"/>
      <c r="E243"/>
      <c r="F243" s="241" t="s">
        <v>649</v>
      </c>
      <c r="G243" s="242" t="s">
        <v>351</v>
      </c>
      <c r="H243" s="243">
        <v>0</v>
      </c>
      <c r="I243" s="244">
        <v>1</v>
      </c>
      <c r="J243" s="244">
        <f>ROUND(I243*H243,2)</f>
        <v>0</v>
      </c>
      <c r="K243" s="241" t="s">
        <v>17</v>
      </c>
      <c r="L243" s="235"/>
      <c r="M243" s="305" t="s">
        <v>17</v>
      </c>
      <c r="N243" s="150" t="s">
        <v>38</v>
      </c>
      <c r="O243" s="151">
        <v>0</v>
      </c>
      <c r="P243" s="151">
        <f>O243*H243</f>
        <v>0</v>
      </c>
      <c r="Q243" s="151">
        <v>0</v>
      </c>
      <c r="R243" s="151">
        <f>Q243*H243</f>
        <v>0</v>
      </c>
      <c r="S243" s="151">
        <v>0</v>
      </c>
      <c r="T243" s="152">
        <f>S243*H243</f>
        <v>0</v>
      </c>
      <c r="AR243" s="126" t="s">
        <v>128</v>
      </c>
      <c r="AT243" s="126" t="s">
        <v>123</v>
      </c>
      <c r="AU243" s="126" t="s">
        <v>75</v>
      </c>
      <c r="AY243" s="18" t="s">
        <v>120</v>
      </c>
      <c r="BE243" s="127">
        <f>IF(N243="základní",J243,0)</f>
        <v>0</v>
      </c>
      <c r="BF243" s="127">
        <f>IF(N243="snížená",J243,0)</f>
        <v>0</v>
      </c>
      <c r="BG243" s="127">
        <f>IF(N243="zákl. přenesená",J243,0)</f>
        <v>0</v>
      </c>
      <c r="BH243" s="127">
        <f>IF(N243="sníž. přenesená",J243,0)</f>
        <v>0</v>
      </c>
      <c r="BI243" s="127">
        <f>IF(N243="nulová",J243,0)</f>
        <v>0</v>
      </c>
      <c r="BJ243" s="18" t="s">
        <v>75</v>
      </c>
      <c r="BK243" s="127">
        <f>ROUND(I243*H243,2)</f>
        <v>0</v>
      </c>
      <c r="BL243" s="18" t="s">
        <v>128</v>
      </c>
      <c r="BM243" s="126" t="s">
        <v>786</v>
      </c>
    </row>
    <row r="244" spans="1:65" s="1" customFormat="1" ht="6.95" customHeight="1">
      <c r="A244"/>
      <c r="B244"/>
      <c r="C244"/>
      <c r="D244"/>
      <c r="E244"/>
      <c r="F244" s="235"/>
      <c r="G244" s="235"/>
      <c r="H244" s="235"/>
      <c r="I244" s="235"/>
      <c r="J244" s="235"/>
      <c r="K244" s="235"/>
      <c r="L244" s="235"/>
      <c r="M244" s="235"/>
    </row>
    <row r="245" spans="1:65">
      <c r="F245" s="306"/>
      <c r="G245" s="306"/>
      <c r="H245" s="306"/>
      <c r="I245" s="306"/>
      <c r="J245" s="306"/>
      <c r="K245" s="306"/>
      <c r="L245" s="306"/>
      <c r="M245" s="306"/>
    </row>
    <row r="246" spans="1:65">
      <c r="F246" s="306"/>
      <c r="G246" s="306"/>
      <c r="H246" s="306"/>
      <c r="I246" s="306"/>
      <c r="J246" s="306"/>
      <c r="K246" s="306"/>
      <c r="L246" s="306"/>
      <c r="M246" s="306"/>
    </row>
  </sheetData>
  <autoFilter ref="C88:K243" xr:uid="{00000000-0009-0000-0000-000002000000}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hyperlinks>
    <hyperlink ref="F93" r:id="rId1" xr:uid="{00000000-0004-0000-0200-000000000000}"/>
    <hyperlink ref="F97" r:id="rId2" xr:uid="{00000000-0004-0000-0200-000001000000}"/>
    <hyperlink ref="F101" r:id="rId3" xr:uid="{00000000-0004-0000-0200-000002000000}"/>
    <hyperlink ref="F105" r:id="rId4" xr:uid="{00000000-0004-0000-0200-000003000000}"/>
    <hyperlink ref="F109" r:id="rId5" xr:uid="{00000000-0004-0000-0200-000004000000}"/>
    <hyperlink ref="F114" r:id="rId6" xr:uid="{00000000-0004-0000-0200-000005000000}"/>
    <hyperlink ref="F120" r:id="rId7" xr:uid="{00000000-0004-0000-0200-000006000000}"/>
    <hyperlink ref="F122" r:id="rId8" xr:uid="{00000000-0004-0000-0200-000007000000}"/>
    <hyperlink ref="F124" r:id="rId9" xr:uid="{00000000-0004-0000-0200-000008000000}"/>
    <hyperlink ref="F128" r:id="rId10" xr:uid="{00000000-0004-0000-0200-000009000000}"/>
    <hyperlink ref="F131" r:id="rId11" xr:uid="{00000000-0004-0000-0200-00000A000000}"/>
    <hyperlink ref="F135" r:id="rId12" xr:uid="{00000000-0004-0000-0200-000011000000}"/>
    <hyperlink ref="F139" r:id="rId13" xr:uid="{00000000-0004-0000-0200-000012000000}"/>
    <hyperlink ref="F146" r:id="rId14" xr:uid="{00000000-0004-0000-0200-000013000000}"/>
    <hyperlink ref="F150" r:id="rId15" xr:uid="{00000000-0004-0000-0200-000014000000}"/>
    <hyperlink ref="F153" r:id="rId16" xr:uid="{00000000-0004-0000-0200-000015000000}"/>
    <hyperlink ref="F158" r:id="rId17" xr:uid="{00000000-0004-0000-0200-000016000000}"/>
    <hyperlink ref="F163" r:id="rId18" xr:uid="{00000000-0004-0000-0200-000017000000}"/>
    <hyperlink ref="F168" r:id="rId19" xr:uid="{00000000-0004-0000-0200-000018000000}"/>
    <hyperlink ref="F171" r:id="rId20" xr:uid="{00000000-0004-0000-0200-000019000000}"/>
    <hyperlink ref="F175" r:id="rId21" xr:uid="{00000000-0004-0000-0200-00001A000000}"/>
    <hyperlink ref="F179" r:id="rId22" xr:uid="{00000000-0004-0000-0200-00001B000000}"/>
    <hyperlink ref="F183" r:id="rId23" xr:uid="{00000000-0004-0000-0200-00001C000000}"/>
    <hyperlink ref="F187" r:id="rId24" xr:uid="{00000000-0004-0000-0200-00001D000000}"/>
    <hyperlink ref="F195" r:id="rId25" xr:uid="{00000000-0004-0000-0200-00001E000000}"/>
    <hyperlink ref="F200" r:id="rId26" xr:uid="{00000000-0004-0000-0200-00001F000000}"/>
    <hyperlink ref="F210" r:id="rId27" xr:uid="{00000000-0004-0000-0200-000020000000}"/>
    <hyperlink ref="F213" r:id="rId28" xr:uid="{00000000-0004-0000-0200-000025000000}"/>
    <hyperlink ref="F218" r:id="rId29" xr:uid="{00000000-0004-0000-0200-000026000000}"/>
    <hyperlink ref="F228" r:id="rId30" xr:uid="{00000000-0004-0000-0200-000027000000}"/>
    <hyperlink ref="F233" r:id="rId31" xr:uid="{00000000-0004-0000-0200-000028000000}"/>
    <hyperlink ref="F238" r:id="rId32" xr:uid="{00000000-0004-0000-0200-000029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3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18"/>
  <sheetViews>
    <sheetView showGridLines="0" topLeftCell="A86" zoomScale="110" zoomScaleNormal="110" workbookViewId="0"/>
  </sheetViews>
  <sheetFormatPr defaultRowHeight="11.25"/>
  <cols>
    <col min="1" max="1" width="8.33203125" style="153" customWidth="1"/>
    <col min="2" max="2" width="1.6640625" style="153" customWidth="1"/>
    <col min="3" max="4" width="5" style="153" customWidth="1"/>
    <col min="5" max="5" width="11.6640625" style="153" customWidth="1"/>
    <col min="6" max="6" width="9.1640625" style="153" customWidth="1"/>
    <col min="7" max="7" width="5" style="153" customWidth="1"/>
    <col min="8" max="8" width="77.83203125" style="153" customWidth="1"/>
    <col min="9" max="10" width="20" style="153" customWidth="1"/>
    <col min="11" max="11" width="1.6640625" style="153" customWidth="1"/>
  </cols>
  <sheetData>
    <row r="1" spans="2:11" customFormat="1" ht="37.5" customHeight="1"/>
    <row r="2" spans="2:11" customFormat="1" ht="7.5" customHeight="1">
      <c r="B2" s="154"/>
      <c r="C2" s="155"/>
      <c r="D2" s="155"/>
      <c r="E2" s="155"/>
      <c r="F2" s="155"/>
      <c r="G2" s="155"/>
      <c r="H2" s="155"/>
      <c r="I2" s="155"/>
      <c r="J2" s="155"/>
      <c r="K2" s="156"/>
    </row>
    <row r="3" spans="2:11" s="16" customFormat="1" ht="45" customHeight="1">
      <c r="B3" s="157"/>
      <c r="C3" s="355" t="s">
        <v>787</v>
      </c>
      <c r="D3" s="355"/>
      <c r="E3" s="355"/>
      <c r="F3" s="355"/>
      <c r="G3" s="355"/>
      <c r="H3" s="355"/>
      <c r="I3" s="355"/>
      <c r="J3" s="355"/>
      <c r="K3" s="158"/>
    </row>
    <row r="4" spans="2:11" customFormat="1" ht="25.5" customHeight="1">
      <c r="B4" s="159"/>
      <c r="C4" s="360" t="s">
        <v>788</v>
      </c>
      <c r="D4" s="360"/>
      <c r="E4" s="360"/>
      <c r="F4" s="360"/>
      <c r="G4" s="360"/>
      <c r="H4" s="360"/>
      <c r="I4" s="360"/>
      <c r="J4" s="360"/>
      <c r="K4" s="160"/>
    </row>
    <row r="5" spans="2:11" customFormat="1" ht="5.25" customHeight="1">
      <c r="B5" s="159"/>
      <c r="C5" s="161"/>
      <c r="D5" s="161"/>
      <c r="E5" s="161"/>
      <c r="F5" s="161"/>
      <c r="G5" s="161"/>
      <c r="H5" s="161"/>
      <c r="I5" s="161"/>
      <c r="J5" s="161"/>
      <c r="K5" s="160"/>
    </row>
    <row r="6" spans="2:11" customFormat="1" ht="15" customHeight="1">
      <c r="B6" s="159"/>
      <c r="C6" s="359" t="s">
        <v>789</v>
      </c>
      <c r="D6" s="359"/>
      <c r="E6" s="359"/>
      <c r="F6" s="359"/>
      <c r="G6" s="359"/>
      <c r="H6" s="359"/>
      <c r="I6" s="359"/>
      <c r="J6" s="359"/>
      <c r="K6" s="160"/>
    </row>
    <row r="7" spans="2:11" customFormat="1" ht="15" customHeight="1">
      <c r="B7" s="163"/>
      <c r="C7" s="359" t="s">
        <v>790</v>
      </c>
      <c r="D7" s="359"/>
      <c r="E7" s="359"/>
      <c r="F7" s="359"/>
      <c r="G7" s="359"/>
      <c r="H7" s="359"/>
      <c r="I7" s="359"/>
      <c r="J7" s="359"/>
      <c r="K7" s="160"/>
    </row>
    <row r="8" spans="2:11" customFormat="1" ht="12.75" customHeight="1">
      <c r="B8" s="163"/>
      <c r="C8" s="162"/>
      <c r="D8" s="162"/>
      <c r="E8" s="162"/>
      <c r="F8" s="162"/>
      <c r="G8" s="162"/>
      <c r="H8" s="162"/>
      <c r="I8" s="162"/>
      <c r="J8" s="162"/>
      <c r="K8" s="160"/>
    </row>
    <row r="9" spans="2:11" customFormat="1" ht="15" customHeight="1">
      <c r="B9" s="163"/>
      <c r="C9" s="359" t="s">
        <v>791</v>
      </c>
      <c r="D9" s="359"/>
      <c r="E9" s="359"/>
      <c r="F9" s="359"/>
      <c r="G9" s="359"/>
      <c r="H9" s="359"/>
      <c r="I9" s="359"/>
      <c r="J9" s="359"/>
      <c r="K9" s="160"/>
    </row>
    <row r="10" spans="2:11" customFormat="1" ht="15" customHeight="1">
      <c r="B10" s="163"/>
      <c r="C10" s="162"/>
      <c r="D10" s="359" t="s">
        <v>792</v>
      </c>
      <c r="E10" s="359"/>
      <c r="F10" s="359"/>
      <c r="G10" s="359"/>
      <c r="H10" s="359"/>
      <c r="I10" s="359"/>
      <c r="J10" s="359"/>
      <c r="K10" s="160"/>
    </row>
    <row r="11" spans="2:11" customFormat="1" ht="15" customHeight="1">
      <c r="B11" s="163"/>
      <c r="C11" s="164"/>
      <c r="D11" s="359" t="s">
        <v>793</v>
      </c>
      <c r="E11" s="359"/>
      <c r="F11" s="359"/>
      <c r="G11" s="359"/>
      <c r="H11" s="359"/>
      <c r="I11" s="359"/>
      <c r="J11" s="359"/>
      <c r="K11" s="160"/>
    </row>
    <row r="12" spans="2:11" customFormat="1" ht="15" customHeight="1">
      <c r="B12" s="163"/>
      <c r="C12" s="164"/>
      <c r="D12" s="162"/>
      <c r="E12" s="162"/>
      <c r="F12" s="162"/>
      <c r="G12" s="162"/>
      <c r="H12" s="162"/>
      <c r="I12" s="162"/>
      <c r="J12" s="162"/>
      <c r="K12" s="160"/>
    </row>
    <row r="13" spans="2:11" customFormat="1" ht="15" customHeight="1">
      <c r="B13" s="163"/>
      <c r="C13" s="164"/>
      <c r="D13" s="165" t="s">
        <v>794</v>
      </c>
      <c r="E13" s="162"/>
      <c r="F13" s="162"/>
      <c r="G13" s="162"/>
      <c r="H13" s="162"/>
      <c r="I13" s="162"/>
      <c r="J13" s="162"/>
      <c r="K13" s="160"/>
    </row>
    <row r="14" spans="2:11" customFormat="1" ht="12.75" customHeight="1">
      <c r="B14" s="163"/>
      <c r="C14" s="164"/>
      <c r="D14" s="164"/>
      <c r="E14" s="164"/>
      <c r="F14" s="164"/>
      <c r="G14" s="164"/>
      <c r="H14" s="164"/>
      <c r="I14" s="164"/>
      <c r="J14" s="164"/>
      <c r="K14" s="160"/>
    </row>
    <row r="15" spans="2:11" customFormat="1" ht="15" customHeight="1">
      <c r="B15" s="163"/>
      <c r="C15" s="164"/>
      <c r="D15" s="359" t="s">
        <v>795</v>
      </c>
      <c r="E15" s="359"/>
      <c r="F15" s="359"/>
      <c r="G15" s="359"/>
      <c r="H15" s="359"/>
      <c r="I15" s="359"/>
      <c r="J15" s="359"/>
      <c r="K15" s="160"/>
    </row>
    <row r="16" spans="2:11" customFormat="1" ht="15" customHeight="1">
      <c r="B16" s="163"/>
      <c r="C16" s="164"/>
      <c r="D16" s="359" t="s">
        <v>796</v>
      </c>
      <c r="E16" s="359"/>
      <c r="F16" s="359"/>
      <c r="G16" s="359"/>
      <c r="H16" s="359"/>
      <c r="I16" s="359"/>
      <c r="J16" s="359"/>
      <c r="K16" s="160"/>
    </row>
    <row r="17" spans="2:11" customFormat="1" ht="15" customHeight="1">
      <c r="B17" s="163"/>
      <c r="C17" s="164"/>
      <c r="D17" s="359" t="s">
        <v>797</v>
      </c>
      <c r="E17" s="359"/>
      <c r="F17" s="359"/>
      <c r="G17" s="359"/>
      <c r="H17" s="359"/>
      <c r="I17" s="359"/>
      <c r="J17" s="359"/>
      <c r="K17" s="160"/>
    </row>
    <row r="18" spans="2:11" customFormat="1" ht="15" customHeight="1">
      <c r="B18" s="163"/>
      <c r="C18" s="164"/>
      <c r="D18" s="164"/>
      <c r="E18" s="166" t="s">
        <v>74</v>
      </c>
      <c r="F18" s="359" t="s">
        <v>798</v>
      </c>
      <c r="G18" s="359"/>
      <c r="H18" s="359"/>
      <c r="I18" s="359"/>
      <c r="J18" s="359"/>
      <c r="K18" s="160"/>
    </row>
    <row r="19" spans="2:11" customFormat="1" ht="15" customHeight="1">
      <c r="B19" s="163"/>
      <c r="C19" s="164"/>
      <c r="D19" s="164"/>
      <c r="E19" s="166" t="s">
        <v>799</v>
      </c>
      <c r="F19" s="359" t="s">
        <v>800</v>
      </c>
      <c r="G19" s="359"/>
      <c r="H19" s="359"/>
      <c r="I19" s="359"/>
      <c r="J19" s="359"/>
      <c r="K19" s="160"/>
    </row>
    <row r="20" spans="2:11" customFormat="1" ht="15" customHeight="1">
      <c r="B20" s="163"/>
      <c r="C20" s="164"/>
      <c r="D20" s="164"/>
      <c r="E20" s="166" t="s">
        <v>801</v>
      </c>
      <c r="F20" s="359" t="s">
        <v>802</v>
      </c>
      <c r="G20" s="359"/>
      <c r="H20" s="359"/>
      <c r="I20" s="359"/>
      <c r="J20" s="359"/>
      <c r="K20" s="160"/>
    </row>
    <row r="21" spans="2:11" customFormat="1" ht="15" customHeight="1">
      <c r="B21" s="163"/>
      <c r="C21" s="164"/>
      <c r="D21" s="164"/>
      <c r="E21" s="166" t="s">
        <v>803</v>
      </c>
      <c r="F21" s="359" t="s">
        <v>804</v>
      </c>
      <c r="G21" s="359"/>
      <c r="H21" s="359"/>
      <c r="I21" s="359"/>
      <c r="J21" s="359"/>
      <c r="K21" s="160"/>
    </row>
    <row r="22" spans="2:11" customFormat="1" ht="15" customHeight="1">
      <c r="B22" s="163"/>
      <c r="C22" s="164"/>
      <c r="D22" s="164"/>
      <c r="E22" s="166" t="s">
        <v>805</v>
      </c>
      <c r="F22" s="359" t="s">
        <v>806</v>
      </c>
      <c r="G22" s="359"/>
      <c r="H22" s="359"/>
      <c r="I22" s="359"/>
      <c r="J22" s="359"/>
      <c r="K22" s="160"/>
    </row>
    <row r="23" spans="2:11" customFormat="1" ht="15" customHeight="1">
      <c r="B23" s="163"/>
      <c r="C23" s="164"/>
      <c r="D23" s="164"/>
      <c r="E23" s="166" t="s">
        <v>807</v>
      </c>
      <c r="F23" s="359" t="s">
        <v>808</v>
      </c>
      <c r="G23" s="359"/>
      <c r="H23" s="359"/>
      <c r="I23" s="359"/>
      <c r="J23" s="359"/>
      <c r="K23" s="160"/>
    </row>
    <row r="24" spans="2:11" customFormat="1" ht="12.75" customHeight="1">
      <c r="B24" s="163"/>
      <c r="C24" s="164"/>
      <c r="D24" s="164"/>
      <c r="E24" s="164"/>
      <c r="F24" s="164"/>
      <c r="G24" s="164"/>
      <c r="H24" s="164"/>
      <c r="I24" s="164"/>
      <c r="J24" s="164"/>
      <c r="K24" s="160"/>
    </row>
    <row r="25" spans="2:11" customFormat="1" ht="15" customHeight="1">
      <c r="B25" s="163"/>
      <c r="C25" s="359" t="s">
        <v>809</v>
      </c>
      <c r="D25" s="359"/>
      <c r="E25" s="359"/>
      <c r="F25" s="359"/>
      <c r="G25" s="359"/>
      <c r="H25" s="359"/>
      <c r="I25" s="359"/>
      <c r="J25" s="359"/>
      <c r="K25" s="160"/>
    </row>
    <row r="26" spans="2:11" customFormat="1" ht="15" customHeight="1">
      <c r="B26" s="163"/>
      <c r="C26" s="359" t="s">
        <v>810</v>
      </c>
      <c r="D26" s="359"/>
      <c r="E26" s="359"/>
      <c r="F26" s="359"/>
      <c r="G26" s="359"/>
      <c r="H26" s="359"/>
      <c r="I26" s="359"/>
      <c r="J26" s="359"/>
      <c r="K26" s="160"/>
    </row>
    <row r="27" spans="2:11" customFormat="1" ht="15" customHeight="1">
      <c r="B27" s="163"/>
      <c r="C27" s="162"/>
      <c r="D27" s="359" t="s">
        <v>811</v>
      </c>
      <c r="E27" s="359"/>
      <c r="F27" s="359"/>
      <c r="G27" s="359"/>
      <c r="H27" s="359"/>
      <c r="I27" s="359"/>
      <c r="J27" s="359"/>
      <c r="K27" s="160"/>
    </row>
    <row r="28" spans="2:11" customFormat="1" ht="15" customHeight="1">
      <c r="B28" s="163"/>
      <c r="C28" s="164"/>
      <c r="D28" s="359" t="s">
        <v>812</v>
      </c>
      <c r="E28" s="359"/>
      <c r="F28" s="359"/>
      <c r="G28" s="359"/>
      <c r="H28" s="359"/>
      <c r="I28" s="359"/>
      <c r="J28" s="359"/>
      <c r="K28" s="160"/>
    </row>
    <row r="29" spans="2:11" customFormat="1" ht="12.75" customHeight="1">
      <c r="B29" s="163"/>
      <c r="C29" s="164"/>
      <c r="D29" s="164"/>
      <c r="E29" s="164"/>
      <c r="F29" s="164"/>
      <c r="G29" s="164"/>
      <c r="H29" s="164"/>
      <c r="I29" s="164"/>
      <c r="J29" s="164"/>
      <c r="K29" s="160"/>
    </row>
    <row r="30" spans="2:11" customFormat="1" ht="15" customHeight="1">
      <c r="B30" s="163"/>
      <c r="C30" s="164"/>
      <c r="D30" s="359" t="s">
        <v>813</v>
      </c>
      <c r="E30" s="359"/>
      <c r="F30" s="359"/>
      <c r="G30" s="359"/>
      <c r="H30" s="359"/>
      <c r="I30" s="359"/>
      <c r="J30" s="359"/>
      <c r="K30" s="160"/>
    </row>
    <row r="31" spans="2:11" customFormat="1" ht="15" customHeight="1">
      <c r="B31" s="163"/>
      <c r="C31" s="164"/>
      <c r="D31" s="359" t="s">
        <v>814</v>
      </c>
      <c r="E31" s="359"/>
      <c r="F31" s="359"/>
      <c r="G31" s="359"/>
      <c r="H31" s="359"/>
      <c r="I31" s="359"/>
      <c r="J31" s="359"/>
      <c r="K31" s="160"/>
    </row>
    <row r="32" spans="2:11" customFormat="1" ht="12.75" customHeight="1">
      <c r="B32" s="163"/>
      <c r="C32" s="164"/>
      <c r="D32" s="164"/>
      <c r="E32" s="164"/>
      <c r="F32" s="164"/>
      <c r="G32" s="164"/>
      <c r="H32" s="164"/>
      <c r="I32" s="164"/>
      <c r="J32" s="164"/>
      <c r="K32" s="160"/>
    </row>
    <row r="33" spans="2:11" customFormat="1" ht="15" customHeight="1">
      <c r="B33" s="163"/>
      <c r="C33" s="164"/>
      <c r="D33" s="359" t="s">
        <v>815</v>
      </c>
      <c r="E33" s="359"/>
      <c r="F33" s="359"/>
      <c r="G33" s="359"/>
      <c r="H33" s="359"/>
      <c r="I33" s="359"/>
      <c r="J33" s="359"/>
      <c r="K33" s="160"/>
    </row>
    <row r="34" spans="2:11" customFormat="1" ht="15" customHeight="1">
      <c r="B34" s="163"/>
      <c r="C34" s="164"/>
      <c r="D34" s="359" t="s">
        <v>816</v>
      </c>
      <c r="E34" s="359"/>
      <c r="F34" s="359"/>
      <c r="G34" s="359"/>
      <c r="H34" s="359"/>
      <c r="I34" s="359"/>
      <c r="J34" s="359"/>
      <c r="K34" s="160"/>
    </row>
    <row r="35" spans="2:11" customFormat="1" ht="15" customHeight="1">
      <c r="B35" s="163"/>
      <c r="C35" s="164"/>
      <c r="D35" s="359" t="s">
        <v>817</v>
      </c>
      <c r="E35" s="359"/>
      <c r="F35" s="359"/>
      <c r="G35" s="359"/>
      <c r="H35" s="359"/>
      <c r="I35" s="359"/>
      <c r="J35" s="359"/>
      <c r="K35" s="160"/>
    </row>
    <row r="36" spans="2:11" customFormat="1" ht="15" customHeight="1">
      <c r="B36" s="163"/>
      <c r="C36" s="164"/>
      <c r="D36" s="162"/>
      <c r="E36" s="165" t="s">
        <v>106</v>
      </c>
      <c r="F36" s="162"/>
      <c r="G36" s="359" t="s">
        <v>818</v>
      </c>
      <c r="H36" s="359"/>
      <c r="I36" s="359"/>
      <c r="J36" s="359"/>
      <c r="K36" s="160"/>
    </row>
    <row r="37" spans="2:11" customFormat="1" ht="30.75" customHeight="1">
      <c r="B37" s="163"/>
      <c r="C37" s="164"/>
      <c r="D37" s="162"/>
      <c r="E37" s="165" t="s">
        <v>819</v>
      </c>
      <c r="F37" s="162"/>
      <c r="G37" s="359" t="s">
        <v>820</v>
      </c>
      <c r="H37" s="359"/>
      <c r="I37" s="359"/>
      <c r="J37" s="359"/>
      <c r="K37" s="160"/>
    </row>
    <row r="38" spans="2:11" customFormat="1" ht="15" customHeight="1">
      <c r="B38" s="163"/>
      <c r="C38" s="164"/>
      <c r="D38" s="162"/>
      <c r="E38" s="165" t="s">
        <v>48</v>
      </c>
      <c r="F38" s="162"/>
      <c r="G38" s="359" t="s">
        <v>821</v>
      </c>
      <c r="H38" s="359"/>
      <c r="I38" s="359"/>
      <c r="J38" s="359"/>
      <c r="K38" s="160"/>
    </row>
    <row r="39" spans="2:11" customFormat="1" ht="15" customHeight="1">
      <c r="B39" s="163"/>
      <c r="C39" s="164"/>
      <c r="D39" s="162"/>
      <c r="E39" s="165" t="s">
        <v>49</v>
      </c>
      <c r="F39" s="162"/>
      <c r="G39" s="359" t="s">
        <v>822</v>
      </c>
      <c r="H39" s="359"/>
      <c r="I39" s="359"/>
      <c r="J39" s="359"/>
      <c r="K39" s="160"/>
    </row>
    <row r="40" spans="2:11" customFormat="1" ht="15" customHeight="1">
      <c r="B40" s="163"/>
      <c r="C40" s="164"/>
      <c r="D40" s="162"/>
      <c r="E40" s="165" t="s">
        <v>107</v>
      </c>
      <c r="F40" s="162"/>
      <c r="G40" s="359" t="s">
        <v>823</v>
      </c>
      <c r="H40" s="359"/>
      <c r="I40" s="359"/>
      <c r="J40" s="359"/>
      <c r="K40" s="160"/>
    </row>
    <row r="41" spans="2:11" customFormat="1" ht="15" customHeight="1">
      <c r="B41" s="163"/>
      <c r="C41" s="164"/>
      <c r="D41" s="162"/>
      <c r="E41" s="165" t="s">
        <v>108</v>
      </c>
      <c r="F41" s="162"/>
      <c r="G41" s="359" t="s">
        <v>824</v>
      </c>
      <c r="H41" s="359"/>
      <c r="I41" s="359"/>
      <c r="J41" s="359"/>
      <c r="K41" s="160"/>
    </row>
    <row r="42" spans="2:11" customFormat="1" ht="15" customHeight="1">
      <c r="B42" s="163"/>
      <c r="C42" s="164"/>
      <c r="D42" s="162"/>
      <c r="E42" s="165" t="s">
        <v>825</v>
      </c>
      <c r="F42" s="162"/>
      <c r="G42" s="359" t="s">
        <v>826</v>
      </c>
      <c r="H42" s="359"/>
      <c r="I42" s="359"/>
      <c r="J42" s="359"/>
      <c r="K42" s="160"/>
    </row>
    <row r="43" spans="2:11" customFormat="1" ht="15" customHeight="1">
      <c r="B43" s="163"/>
      <c r="C43" s="164"/>
      <c r="D43" s="162"/>
      <c r="E43" s="165"/>
      <c r="F43" s="162"/>
      <c r="G43" s="359" t="s">
        <v>827</v>
      </c>
      <c r="H43" s="359"/>
      <c r="I43" s="359"/>
      <c r="J43" s="359"/>
      <c r="K43" s="160"/>
    </row>
    <row r="44" spans="2:11" customFormat="1" ht="15" customHeight="1">
      <c r="B44" s="163"/>
      <c r="C44" s="164"/>
      <c r="D44" s="162"/>
      <c r="E44" s="165" t="s">
        <v>828</v>
      </c>
      <c r="F44" s="162"/>
      <c r="G44" s="359" t="s">
        <v>829</v>
      </c>
      <c r="H44" s="359"/>
      <c r="I44" s="359"/>
      <c r="J44" s="359"/>
      <c r="K44" s="160"/>
    </row>
    <row r="45" spans="2:11" customFormat="1" ht="15" customHeight="1">
      <c r="B45" s="163"/>
      <c r="C45" s="164"/>
      <c r="D45" s="162"/>
      <c r="E45" s="165" t="s">
        <v>110</v>
      </c>
      <c r="F45" s="162"/>
      <c r="G45" s="359" t="s">
        <v>830</v>
      </c>
      <c r="H45" s="359"/>
      <c r="I45" s="359"/>
      <c r="J45" s="359"/>
      <c r="K45" s="160"/>
    </row>
    <row r="46" spans="2:11" customFormat="1" ht="12.75" customHeight="1">
      <c r="B46" s="163"/>
      <c r="C46" s="164"/>
      <c r="D46" s="162"/>
      <c r="E46" s="162"/>
      <c r="F46" s="162"/>
      <c r="G46" s="162"/>
      <c r="H46" s="162"/>
      <c r="I46" s="162"/>
      <c r="J46" s="162"/>
      <c r="K46" s="160"/>
    </row>
    <row r="47" spans="2:11" customFormat="1" ht="15" customHeight="1">
      <c r="B47" s="163"/>
      <c r="C47" s="164"/>
      <c r="D47" s="359" t="s">
        <v>831</v>
      </c>
      <c r="E47" s="359"/>
      <c r="F47" s="359"/>
      <c r="G47" s="359"/>
      <c r="H47" s="359"/>
      <c r="I47" s="359"/>
      <c r="J47" s="359"/>
      <c r="K47" s="160"/>
    </row>
    <row r="48" spans="2:11" customFormat="1" ht="15" customHeight="1">
      <c r="B48" s="163"/>
      <c r="C48" s="164"/>
      <c r="D48" s="164"/>
      <c r="E48" s="359" t="s">
        <v>832</v>
      </c>
      <c r="F48" s="359"/>
      <c r="G48" s="359"/>
      <c r="H48" s="359"/>
      <c r="I48" s="359"/>
      <c r="J48" s="359"/>
      <c r="K48" s="160"/>
    </row>
    <row r="49" spans="2:11" customFormat="1" ht="15" customHeight="1">
      <c r="B49" s="163"/>
      <c r="C49" s="164"/>
      <c r="D49" s="164"/>
      <c r="E49" s="359" t="s">
        <v>833</v>
      </c>
      <c r="F49" s="359"/>
      <c r="G49" s="359"/>
      <c r="H49" s="359"/>
      <c r="I49" s="359"/>
      <c r="J49" s="359"/>
      <c r="K49" s="160"/>
    </row>
    <row r="50" spans="2:11" customFormat="1" ht="15" customHeight="1">
      <c r="B50" s="163"/>
      <c r="C50" s="164"/>
      <c r="D50" s="164"/>
      <c r="E50" s="359" t="s">
        <v>834</v>
      </c>
      <c r="F50" s="359"/>
      <c r="G50" s="359"/>
      <c r="H50" s="359"/>
      <c r="I50" s="359"/>
      <c r="J50" s="359"/>
      <c r="K50" s="160"/>
    </row>
    <row r="51" spans="2:11" customFormat="1" ht="15" customHeight="1">
      <c r="B51" s="163"/>
      <c r="C51" s="164"/>
      <c r="D51" s="359" t="s">
        <v>835</v>
      </c>
      <c r="E51" s="359"/>
      <c r="F51" s="359"/>
      <c r="G51" s="359"/>
      <c r="H51" s="359"/>
      <c r="I51" s="359"/>
      <c r="J51" s="359"/>
      <c r="K51" s="160"/>
    </row>
    <row r="52" spans="2:11" customFormat="1" ht="25.5" customHeight="1">
      <c r="B52" s="159"/>
      <c r="C52" s="360" t="s">
        <v>836</v>
      </c>
      <c r="D52" s="360"/>
      <c r="E52" s="360"/>
      <c r="F52" s="360"/>
      <c r="G52" s="360"/>
      <c r="H52" s="360"/>
      <c r="I52" s="360"/>
      <c r="J52" s="360"/>
      <c r="K52" s="160"/>
    </row>
    <row r="53" spans="2:11" customFormat="1" ht="5.25" customHeight="1">
      <c r="B53" s="159"/>
      <c r="C53" s="161"/>
      <c r="D53" s="161"/>
      <c r="E53" s="161"/>
      <c r="F53" s="161"/>
      <c r="G53" s="161"/>
      <c r="H53" s="161"/>
      <c r="I53" s="161"/>
      <c r="J53" s="161"/>
      <c r="K53" s="160"/>
    </row>
    <row r="54" spans="2:11" customFormat="1" ht="15" customHeight="1">
      <c r="B54" s="159"/>
      <c r="C54" s="359" t="s">
        <v>837</v>
      </c>
      <c r="D54" s="359"/>
      <c r="E54" s="359"/>
      <c r="F54" s="359"/>
      <c r="G54" s="359"/>
      <c r="H54" s="359"/>
      <c r="I54" s="359"/>
      <c r="J54" s="359"/>
      <c r="K54" s="160"/>
    </row>
    <row r="55" spans="2:11" customFormat="1" ht="15" customHeight="1">
      <c r="B55" s="159"/>
      <c r="C55" s="359" t="s">
        <v>838</v>
      </c>
      <c r="D55" s="359"/>
      <c r="E55" s="359"/>
      <c r="F55" s="359"/>
      <c r="G55" s="359"/>
      <c r="H55" s="359"/>
      <c r="I55" s="359"/>
      <c r="J55" s="359"/>
      <c r="K55" s="160"/>
    </row>
    <row r="56" spans="2:11" customFormat="1" ht="12.75" customHeight="1">
      <c r="B56" s="159"/>
      <c r="C56" s="162"/>
      <c r="D56" s="162"/>
      <c r="E56" s="162"/>
      <c r="F56" s="162"/>
      <c r="G56" s="162"/>
      <c r="H56" s="162"/>
      <c r="I56" s="162"/>
      <c r="J56" s="162"/>
      <c r="K56" s="160"/>
    </row>
    <row r="57" spans="2:11" customFormat="1" ht="15" customHeight="1">
      <c r="B57" s="159"/>
      <c r="C57" s="359" t="s">
        <v>839</v>
      </c>
      <c r="D57" s="359"/>
      <c r="E57" s="359"/>
      <c r="F57" s="359"/>
      <c r="G57" s="359"/>
      <c r="H57" s="359"/>
      <c r="I57" s="359"/>
      <c r="J57" s="359"/>
      <c r="K57" s="160"/>
    </row>
    <row r="58" spans="2:11" customFormat="1" ht="15" customHeight="1">
      <c r="B58" s="159"/>
      <c r="C58" s="164"/>
      <c r="D58" s="359" t="s">
        <v>840</v>
      </c>
      <c r="E58" s="359"/>
      <c r="F58" s="359"/>
      <c r="G58" s="359"/>
      <c r="H58" s="359"/>
      <c r="I58" s="359"/>
      <c r="J58" s="359"/>
      <c r="K58" s="160"/>
    </row>
    <row r="59" spans="2:11" customFormat="1" ht="15" customHeight="1">
      <c r="B59" s="159"/>
      <c r="C59" s="164"/>
      <c r="D59" s="359" t="s">
        <v>841</v>
      </c>
      <c r="E59" s="359"/>
      <c r="F59" s="359"/>
      <c r="G59" s="359"/>
      <c r="H59" s="359"/>
      <c r="I59" s="359"/>
      <c r="J59" s="359"/>
      <c r="K59" s="160"/>
    </row>
    <row r="60" spans="2:11" customFormat="1" ht="15" customHeight="1">
      <c r="B60" s="159"/>
      <c r="C60" s="164"/>
      <c r="D60" s="359" t="s">
        <v>842</v>
      </c>
      <c r="E60" s="359"/>
      <c r="F60" s="359"/>
      <c r="G60" s="359"/>
      <c r="H60" s="359"/>
      <c r="I60" s="359"/>
      <c r="J60" s="359"/>
      <c r="K60" s="160"/>
    </row>
    <row r="61" spans="2:11" customFormat="1" ht="15" customHeight="1">
      <c r="B61" s="159"/>
      <c r="C61" s="164"/>
      <c r="D61" s="359" t="s">
        <v>843</v>
      </c>
      <c r="E61" s="359"/>
      <c r="F61" s="359"/>
      <c r="G61" s="359"/>
      <c r="H61" s="359"/>
      <c r="I61" s="359"/>
      <c r="J61" s="359"/>
      <c r="K61" s="160"/>
    </row>
    <row r="62" spans="2:11" customFormat="1" ht="15" customHeight="1">
      <c r="B62" s="159"/>
      <c r="C62" s="164"/>
      <c r="D62" s="361" t="s">
        <v>844</v>
      </c>
      <c r="E62" s="361"/>
      <c r="F62" s="361"/>
      <c r="G62" s="361"/>
      <c r="H62" s="361"/>
      <c r="I62" s="361"/>
      <c r="J62" s="361"/>
      <c r="K62" s="160"/>
    </row>
    <row r="63" spans="2:11" customFormat="1" ht="15" customHeight="1">
      <c r="B63" s="159"/>
      <c r="C63" s="164"/>
      <c r="D63" s="359" t="s">
        <v>845</v>
      </c>
      <c r="E63" s="359"/>
      <c r="F63" s="359"/>
      <c r="G63" s="359"/>
      <c r="H63" s="359"/>
      <c r="I63" s="359"/>
      <c r="J63" s="359"/>
      <c r="K63" s="160"/>
    </row>
    <row r="64" spans="2:11" customFormat="1" ht="12.75" customHeight="1">
      <c r="B64" s="159"/>
      <c r="C64" s="164"/>
      <c r="D64" s="164"/>
      <c r="E64" s="167"/>
      <c r="F64" s="164"/>
      <c r="G64" s="164"/>
      <c r="H64" s="164"/>
      <c r="I64" s="164"/>
      <c r="J64" s="164"/>
      <c r="K64" s="160"/>
    </row>
    <row r="65" spans="2:11" customFormat="1" ht="15" customHeight="1">
      <c r="B65" s="159"/>
      <c r="C65" s="164"/>
      <c r="D65" s="359" t="s">
        <v>846</v>
      </c>
      <c r="E65" s="359"/>
      <c r="F65" s="359"/>
      <c r="G65" s="359"/>
      <c r="H65" s="359"/>
      <c r="I65" s="359"/>
      <c r="J65" s="359"/>
      <c r="K65" s="160"/>
    </row>
    <row r="66" spans="2:11" customFormat="1" ht="15" customHeight="1">
      <c r="B66" s="159"/>
      <c r="C66" s="164"/>
      <c r="D66" s="361" t="s">
        <v>847</v>
      </c>
      <c r="E66" s="361"/>
      <c r="F66" s="361"/>
      <c r="G66" s="361"/>
      <c r="H66" s="361"/>
      <c r="I66" s="361"/>
      <c r="J66" s="361"/>
      <c r="K66" s="160"/>
    </row>
    <row r="67" spans="2:11" customFormat="1" ht="15" customHeight="1">
      <c r="B67" s="159"/>
      <c r="C67" s="164"/>
      <c r="D67" s="359" t="s">
        <v>848</v>
      </c>
      <c r="E67" s="359"/>
      <c r="F67" s="359"/>
      <c r="G67" s="359"/>
      <c r="H67" s="359"/>
      <c r="I67" s="359"/>
      <c r="J67" s="359"/>
      <c r="K67" s="160"/>
    </row>
    <row r="68" spans="2:11" customFormat="1" ht="15" customHeight="1">
      <c r="B68" s="159"/>
      <c r="C68" s="164"/>
      <c r="D68" s="359" t="s">
        <v>849</v>
      </c>
      <c r="E68" s="359"/>
      <c r="F68" s="359"/>
      <c r="G68" s="359"/>
      <c r="H68" s="359"/>
      <c r="I68" s="359"/>
      <c r="J68" s="359"/>
      <c r="K68" s="160"/>
    </row>
    <row r="69" spans="2:11" customFormat="1" ht="15" customHeight="1">
      <c r="B69" s="159"/>
      <c r="C69" s="164"/>
      <c r="D69" s="359" t="s">
        <v>850</v>
      </c>
      <c r="E69" s="359"/>
      <c r="F69" s="359"/>
      <c r="G69" s="359"/>
      <c r="H69" s="359"/>
      <c r="I69" s="359"/>
      <c r="J69" s="359"/>
      <c r="K69" s="160"/>
    </row>
    <row r="70" spans="2:11" customFormat="1" ht="15" customHeight="1">
      <c r="B70" s="159"/>
      <c r="C70" s="164"/>
      <c r="D70" s="359" t="s">
        <v>851</v>
      </c>
      <c r="E70" s="359"/>
      <c r="F70" s="359"/>
      <c r="G70" s="359"/>
      <c r="H70" s="359"/>
      <c r="I70" s="359"/>
      <c r="J70" s="359"/>
      <c r="K70" s="160"/>
    </row>
    <row r="71" spans="2:11" customFormat="1" ht="12.75" customHeight="1">
      <c r="B71" s="168"/>
      <c r="C71" s="169"/>
      <c r="D71" s="169"/>
      <c r="E71" s="169"/>
      <c r="F71" s="169"/>
      <c r="G71" s="169"/>
      <c r="H71" s="169"/>
      <c r="I71" s="169"/>
      <c r="J71" s="169"/>
      <c r="K71" s="170"/>
    </row>
    <row r="72" spans="2:11" customFormat="1" ht="18.75" customHeight="1">
      <c r="B72" s="171"/>
      <c r="C72" s="171"/>
      <c r="D72" s="171"/>
      <c r="E72" s="171"/>
      <c r="F72" s="171"/>
      <c r="G72" s="171"/>
      <c r="H72" s="171"/>
      <c r="I72" s="171"/>
      <c r="J72" s="171"/>
      <c r="K72" s="172"/>
    </row>
    <row r="73" spans="2:11" customFormat="1" ht="18.75" customHeight="1">
      <c r="B73" s="172"/>
      <c r="C73" s="172"/>
      <c r="D73" s="172"/>
      <c r="E73" s="172"/>
      <c r="F73" s="172"/>
      <c r="G73" s="172"/>
      <c r="H73" s="172"/>
      <c r="I73" s="172"/>
      <c r="J73" s="172"/>
      <c r="K73" s="172"/>
    </row>
    <row r="74" spans="2:11" customFormat="1" ht="7.5" customHeight="1">
      <c r="B74" s="173"/>
      <c r="C74" s="174"/>
      <c r="D74" s="174"/>
      <c r="E74" s="174"/>
      <c r="F74" s="174"/>
      <c r="G74" s="174"/>
      <c r="H74" s="174"/>
      <c r="I74" s="174"/>
      <c r="J74" s="174"/>
      <c r="K74" s="175"/>
    </row>
    <row r="75" spans="2:11" customFormat="1" ht="45" customHeight="1">
      <c r="B75" s="176"/>
      <c r="C75" s="354" t="s">
        <v>852</v>
      </c>
      <c r="D75" s="354"/>
      <c r="E75" s="354"/>
      <c r="F75" s="354"/>
      <c r="G75" s="354"/>
      <c r="H75" s="354"/>
      <c r="I75" s="354"/>
      <c r="J75" s="354"/>
      <c r="K75" s="177"/>
    </row>
    <row r="76" spans="2:11" customFormat="1" ht="17.25" customHeight="1">
      <c r="B76" s="176"/>
      <c r="C76" s="178" t="s">
        <v>853</v>
      </c>
      <c r="D76" s="178"/>
      <c r="E76" s="178"/>
      <c r="F76" s="178" t="s">
        <v>854</v>
      </c>
      <c r="G76" s="179"/>
      <c r="H76" s="178" t="s">
        <v>49</v>
      </c>
      <c r="I76" s="178" t="s">
        <v>52</v>
      </c>
      <c r="J76" s="178" t="s">
        <v>855</v>
      </c>
      <c r="K76" s="177"/>
    </row>
    <row r="77" spans="2:11" customFormat="1" ht="17.25" customHeight="1">
      <c r="B77" s="176"/>
      <c r="C77" s="180" t="s">
        <v>856</v>
      </c>
      <c r="D77" s="180"/>
      <c r="E77" s="180"/>
      <c r="F77" s="181" t="s">
        <v>857</v>
      </c>
      <c r="G77" s="182"/>
      <c r="H77" s="180"/>
      <c r="I77" s="180"/>
      <c r="J77" s="180" t="s">
        <v>858</v>
      </c>
      <c r="K77" s="177"/>
    </row>
    <row r="78" spans="2:11" customFormat="1" ht="5.25" customHeight="1">
      <c r="B78" s="176"/>
      <c r="C78" s="183"/>
      <c r="D78" s="183"/>
      <c r="E78" s="183"/>
      <c r="F78" s="183"/>
      <c r="G78" s="184"/>
      <c r="H78" s="183"/>
      <c r="I78" s="183"/>
      <c r="J78" s="183"/>
      <c r="K78" s="177"/>
    </row>
    <row r="79" spans="2:11" customFormat="1" ht="15" customHeight="1">
      <c r="B79" s="176"/>
      <c r="C79" s="165" t="s">
        <v>48</v>
      </c>
      <c r="D79" s="185"/>
      <c r="E79" s="185"/>
      <c r="F79" s="186" t="s">
        <v>859</v>
      </c>
      <c r="G79" s="187"/>
      <c r="H79" s="165" t="s">
        <v>860</v>
      </c>
      <c r="I79" s="165" t="s">
        <v>861</v>
      </c>
      <c r="J79" s="165">
        <v>20</v>
      </c>
      <c r="K79" s="177"/>
    </row>
    <row r="80" spans="2:11" customFormat="1" ht="15" customHeight="1">
      <c r="B80" s="176"/>
      <c r="C80" s="165" t="s">
        <v>862</v>
      </c>
      <c r="D80" s="165"/>
      <c r="E80" s="165"/>
      <c r="F80" s="186" t="s">
        <v>859</v>
      </c>
      <c r="G80" s="187"/>
      <c r="H80" s="165" t="s">
        <v>863</v>
      </c>
      <c r="I80" s="165" t="s">
        <v>861</v>
      </c>
      <c r="J80" s="165">
        <v>120</v>
      </c>
      <c r="K80" s="177"/>
    </row>
    <row r="81" spans="2:11" customFormat="1" ht="15" customHeight="1">
      <c r="B81" s="188"/>
      <c r="C81" s="165" t="s">
        <v>864</v>
      </c>
      <c r="D81" s="165"/>
      <c r="E81" s="165"/>
      <c r="F81" s="186" t="s">
        <v>865</v>
      </c>
      <c r="G81" s="187"/>
      <c r="H81" s="165" t="s">
        <v>866</v>
      </c>
      <c r="I81" s="165" t="s">
        <v>861</v>
      </c>
      <c r="J81" s="165">
        <v>50</v>
      </c>
      <c r="K81" s="177"/>
    </row>
    <row r="82" spans="2:11" customFormat="1" ht="15" customHeight="1">
      <c r="B82" s="188"/>
      <c r="C82" s="165" t="s">
        <v>867</v>
      </c>
      <c r="D82" s="165"/>
      <c r="E82" s="165"/>
      <c r="F82" s="186" t="s">
        <v>859</v>
      </c>
      <c r="G82" s="187"/>
      <c r="H82" s="165" t="s">
        <v>868</v>
      </c>
      <c r="I82" s="165" t="s">
        <v>869</v>
      </c>
      <c r="J82" s="165"/>
      <c r="K82" s="177"/>
    </row>
    <row r="83" spans="2:11" customFormat="1" ht="15" customHeight="1">
      <c r="B83" s="188"/>
      <c r="C83" s="165" t="s">
        <v>870</v>
      </c>
      <c r="D83" s="165"/>
      <c r="E83" s="165"/>
      <c r="F83" s="186" t="s">
        <v>865</v>
      </c>
      <c r="G83" s="165"/>
      <c r="H83" s="165" t="s">
        <v>871</v>
      </c>
      <c r="I83" s="165" t="s">
        <v>861</v>
      </c>
      <c r="J83" s="165">
        <v>15</v>
      </c>
      <c r="K83" s="177"/>
    </row>
    <row r="84" spans="2:11" customFormat="1" ht="15" customHeight="1">
      <c r="B84" s="188"/>
      <c r="C84" s="165" t="s">
        <v>872</v>
      </c>
      <c r="D84" s="165"/>
      <c r="E84" s="165"/>
      <c r="F84" s="186" t="s">
        <v>865</v>
      </c>
      <c r="G84" s="165"/>
      <c r="H84" s="165" t="s">
        <v>873</v>
      </c>
      <c r="I84" s="165" t="s">
        <v>861</v>
      </c>
      <c r="J84" s="165">
        <v>15</v>
      </c>
      <c r="K84" s="177"/>
    </row>
    <row r="85" spans="2:11" customFormat="1" ht="15" customHeight="1">
      <c r="B85" s="188"/>
      <c r="C85" s="165" t="s">
        <v>874</v>
      </c>
      <c r="D85" s="165"/>
      <c r="E85" s="165"/>
      <c r="F85" s="186" t="s">
        <v>865</v>
      </c>
      <c r="G85" s="165"/>
      <c r="H85" s="165" t="s">
        <v>875</v>
      </c>
      <c r="I85" s="165" t="s">
        <v>861</v>
      </c>
      <c r="J85" s="165">
        <v>20</v>
      </c>
      <c r="K85" s="177"/>
    </row>
    <row r="86" spans="2:11" customFormat="1" ht="15" customHeight="1">
      <c r="B86" s="188"/>
      <c r="C86" s="165" t="s">
        <v>876</v>
      </c>
      <c r="D86" s="165"/>
      <c r="E86" s="165"/>
      <c r="F86" s="186" t="s">
        <v>865</v>
      </c>
      <c r="G86" s="165"/>
      <c r="H86" s="165" t="s">
        <v>877</v>
      </c>
      <c r="I86" s="165" t="s">
        <v>861</v>
      </c>
      <c r="J86" s="165">
        <v>20</v>
      </c>
      <c r="K86" s="177"/>
    </row>
    <row r="87" spans="2:11" customFormat="1" ht="15" customHeight="1">
      <c r="B87" s="188"/>
      <c r="C87" s="165" t="s">
        <v>878</v>
      </c>
      <c r="D87" s="165"/>
      <c r="E87" s="165"/>
      <c r="F87" s="186" t="s">
        <v>865</v>
      </c>
      <c r="G87" s="187"/>
      <c r="H87" s="165" t="s">
        <v>879</v>
      </c>
      <c r="I87" s="165" t="s">
        <v>861</v>
      </c>
      <c r="J87" s="165">
        <v>50</v>
      </c>
      <c r="K87" s="177"/>
    </row>
    <row r="88" spans="2:11" customFormat="1" ht="15" customHeight="1">
      <c r="B88" s="188"/>
      <c r="C88" s="165" t="s">
        <v>880</v>
      </c>
      <c r="D88" s="165"/>
      <c r="E88" s="165"/>
      <c r="F88" s="186" t="s">
        <v>865</v>
      </c>
      <c r="G88" s="187"/>
      <c r="H88" s="165" t="s">
        <v>881</v>
      </c>
      <c r="I88" s="165" t="s">
        <v>861</v>
      </c>
      <c r="J88" s="165">
        <v>20</v>
      </c>
      <c r="K88" s="177"/>
    </row>
    <row r="89" spans="2:11" customFormat="1" ht="15" customHeight="1">
      <c r="B89" s="188"/>
      <c r="C89" s="165" t="s">
        <v>882</v>
      </c>
      <c r="D89" s="165"/>
      <c r="E89" s="165"/>
      <c r="F89" s="186" t="s">
        <v>865</v>
      </c>
      <c r="G89" s="187"/>
      <c r="H89" s="165" t="s">
        <v>883</v>
      </c>
      <c r="I89" s="165" t="s">
        <v>861</v>
      </c>
      <c r="J89" s="165">
        <v>20</v>
      </c>
      <c r="K89" s="177"/>
    </row>
    <row r="90" spans="2:11" customFormat="1" ht="15" customHeight="1">
      <c r="B90" s="188"/>
      <c r="C90" s="165" t="s">
        <v>884</v>
      </c>
      <c r="D90" s="165"/>
      <c r="E90" s="165"/>
      <c r="F90" s="186" t="s">
        <v>865</v>
      </c>
      <c r="G90" s="187"/>
      <c r="H90" s="165" t="s">
        <v>885</v>
      </c>
      <c r="I90" s="165" t="s">
        <v>861</v>
      </c>
      <c r="J90" s="165">
        <v>50</v>
      </c>
      <c r="K90" s="177"/>
    </row>
    <row r="91" spans="2:11" customFormat="1" ht="15" customHeight="1">
      <c r="B91" s="188"/>
      <c r="C91" s="165" t="s">
        <v>886</v>
      </c>
      <c r="D91" s="165"/>
      <c r="E91" s="165"/>
      <c r="F91" s="186" t="s">
        <v>865</v>
      </c>
      <c r="G91" s="187"/>
      <c r="H91" s="165" t="s">
        <v>886</v>
      </c>
      <c r="I91" s="165" t="s">
        <v>861</v>
      </c>
      <c r="J91" s="165">
        <v>50</v>
      </c>
      <c r="K91" s="177"/>
    </row>
    <row r="92" spans="2:11" customFormat="1" ht="15" customHeight="1">
      <c r="B92" s="188"/>
      <c r="C92" s="165" t="s">
        <v>887</v>
      </c>
      <c r="D92" s="165"/>
      <c r="E92" s="165"/>
      <c r="F92" s="186" t="s">
        <v>865</v>
      </c>
      <c r="G92" s="187"/>
      <c r="H92" s="165" t="s">
        <v>888</v>
      </c>
      <c r="I92" s="165" t="s">
        <v>861</v>
      </c>
      <c r="J92" s="165">
        <v>255</v>
      </c>
      <c r="K92" s="177"/>
    </row>
    <row r="93" spans="2:11" customFormat="1" ht="15" customHeight="1">
      <c r="B93" s="188"/>
      <c r="C93" s="165" t="s">
        <v>889</v>
      </c>
      <c r="D93" s="165"/>
      <c r="E93" s="165"/>
      <c r="F93" s="186" t="s">
        <v>859</v>
      </c>
      <c r="G93" s="187"/>
      <c r="H93" s="165" t="s">
        <v>890</v>
      </c>
      <c r="I93" s="165" t="s">
        <v>891</v>
      </c>
      <c r="J93" s="165"/>
      <c r="K93" s="177"/>
    </row>
    <row r="94" spans="2:11" customFormat="1" ht="15" customHeight="1">
      <c r="B94" s="188"/>
      <c r="C94" s="165" t="s">
        <v>892</v>
      </c>
      <c r="D94" s="165"/>
      <c r="E94" s="165"/>
      <c r="F94" s="186" t="s">
        <v>859</v>
      </c>
      <c r="G94" s="187"/>
      <c r="H94" s="165" t="s">
        <v>893</v>
      </c>
      <c r="I94" s="165" t="s">
        <v>894</v>
      </c>
      <c r="J94" s="165"/>
      <c r="K94" s="177"/>
    </row>
    <row r="95" spans="2:11" customFormat="1" ht="15" customHeight="1">
      <c r="B95" s="188"/>
      <c r="C95" s="165" t="s">
        <v>895</v>
      </c>
      <c r="D95" s="165"/>
      <c r="E95" s="165"/>
      <c r="F95" s="186" t="s">
        <v>859</v>
      </c>
      <c r="G95" s="187"/>
      <c r="H95" s="165" t="s">
        <v>895</v>
      </c>
      <c r="I95" s="165" t="s">
        <v>894</v>
      </c>
      <c r="J95" s="165"/>
      <c r="K95" s="177"/>
    </row>
    <row r="96" spans="2:11" customFormat="1" ht="15" customHeight="1">
      <c r="B96" s="188"/>
      <c r="C96" s="165" t="s">
        <v>33</v>
      </c>
      <c r="D96" s="165"/>
      <c r="E96" s="165"/>
      <c r="F96" s="186" t="s">
        <v>859</v>
      </c>
      <c r="G96" s="187"/>
      <c r="H96" s="165" t="s">
        <v>896</v>
      </c>
      <c r="I96" s="165" t="s">
        <v>894</v>
      </c>
      <c r="J96" s="165"/>
      <c r="K96" s="177"/>
    </row>
    <row r="97" spans="2:11" customFormat="1" ht="15" customHeight="1">
      <c r="B97" s="188"/>
      <c r="C97" s="165" t="s">
        <v>43</v>
      </c>
      <c r="D97" s="165"/>
      <c r="E97" s="165"/>
      <c r="F97" s="186" t="s">
        <v>859</v>
      </c>
      <c r="G97" s="187"/>
      <c r="H97" s="165" t="s">
        <v>897</v>
      </c>
      <c r="I97" s="165" t="s">
        <v>894</v>
      </c>
      <c r="J97" s="165"/>
      <c r="K97" s="177"/>
    </row>
    <row r="98" spans="2:11" customFormat="1" ht="15" customHeight="1">
      <c r="B98" s="189"/>
      <c r="C98" s="190"/>
      <c r="D98" s="190"/>
      <c r="E98" s="190"/>
      <c r="F98" s="190"/>
      <c r="G98" s="190"/>
      <c r="H98" s="190"/>
      <c r="I98" s="190"/>
      <c r="J98" s="190"/>
      <c r="K98" s="191"/>
    </row>
    <row r="99" spans="2:11" customFormat="1" ht="18.75" customHeight="1">
      <c r="B99" s="192"/>
      <c r="C99" s="193"/>
      <c r="D99" s="193"/>
      <c r="E99" s="193"/>
      <c r="F99" s="193"/>
      <c r="G99" s="193"/>
      <c r="H99" s="193"/>
      <c r="I99" s="193"/>
      <c r="J99" s="193"/>
      <c r="K99" s="192"/>
    </row>
    <row r="100" spans="2:11" customFormat="1" ht="18.75" customHeight="1"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</row>
    <row r="101" spans="2:11" customFormat="1" ht="7.5" customHeight="1">
      <c r="B101" s="173"/>
      <c r="C101" s="174"/>
      <c r="D101" s="174"/>
      <c r="E101" s="174"/>
      <c r="F101" s="174"/>
      <c r="G101" s="174"/>
      <c r="H101" s="174"/>
      <c r="I101" s="174"/>
      <c r="J101" s="174"/>
      <c r="K101" s="175"/>
    </row>
    <row r="102" spans="2:11" customFormat="1" ht="45" customHeight="1">
      <c r="B102" s="176"/>
      <c r="C102" s="354" t="s">
        <v>898</v>
      </c>
      <c r="D102" s="354"/>
      <c r="E102" s="354"/>
      <c r="F102" s="354"/>
      <c r="G102" s="354"/>
      <c r="H102" s="354"/>
      <c r="I102" s="354"/>
      <c r="J102" s="354"/>
      <c r="K102" s="177"/>
    </row>
    <row r="103" spans="2:11" customFormat="1" ht="17.25" customHeight="1">
      <c r="B103" s="176"/>
      <c r="C103" s="178" t="s">
        <v>853</v>
      </c>
      <c r="D103" s="178"/>
      <c r="E103" s="178"/>
      <c r="F103" s="178" t="s">
        <v>854</v>
      </c>
      <c r="G103" s="179"/>
      <c r="H103" s="178" t="s">
        <v>49</v>
      </c>
      <c r="I103" s="178" t="s">
        <v>52</v>
      </c>
      <c r="J103" s="178" t="s">
        <v>855</v>
      </c>
      <c r="K103" s="177"/>
    </row>
    <row r="104" spans="2:11" customFormat="1" ht="17.25" customHeight="1">
      <c r="B104" s="176"/>
      <c r="C104" s="180" t="s">
        <v>856</v>
      </c>
      <c r="D104" s="180"/>
      <c r="E104" s="180"/>
      <c r="F104" s="181" t="s">
        <v>857</v>
      </c>
      <c r="G104" s="182"/>
      <c r="H104" s="180"/>
      <c r="I104" s="180"/>
      <c r="J104" s="180" t="s">
        <v>858</v>
      </c>
      <c r="K104" s="177"/>
    </row>
    <row r="105" spans="2:11" customFormat="1" ht="5.25" customHeight="1">
      <c r="B105" s="176"/>
      <c r="C105" s="178"/>
      <c r="D105" s="178"/>
      <c r="E105" s="178"/>
      <c r="F105" s="178"/>
      <c r="G105" s="194"/>
      <c r="H105" s="178"/>
      <c r="I105" s="178"/>
      <c r="J105" s="178"/>
      <c r="K105" s="177"/>
    </row>
    <row r="106" spans="2:11" customFormat="1" ht="15" customHeight="1">
      <c r="B106" s="176"/>
      <c r="C106" s="165" t="s">
        <v>48</v>
      </c>
      <c r="D106" s="185"/>
      <c r="E106" s="185"/>
      <c r="F106" s="186" t="s">
        <v>859</v>
      </c>
      <c r="G106" s="165"/>
      <c r="H106" s="165" t="s">
        <v>899</v>
      </c>
      <c r="I106" s="165" t="s">
        <v>861</v>
      </c>
      <c r="J106" s="165">
        <v>20</v>
      </c>
      <c r="K106" s="177"/>
    </row>
    <row r="107" spans="2:11" customFormat="1" ht="15" customHeight="1">
      <c r="B107" s="176"/>
      <c r="C107" s="165" t="s">
        <v>862</v>
      </c>
      <c r="D107" s="165"/>
      <c r="E107" s="165"/>
      <c r="F107" s="186" t="s">
        <v>859</v>
      </c>
      <c r="G107" s="165"/>
      <c r="H107" s="165" t="s">
        <v>899</v>
      </c>
      <c r="I107" s="165" t="s">
        <v>861</v>
      </c>
      <c r="J107" s="165">
        <v>120</v>
      </c>
      <c r="K107" s="177"/>
    </row>
    <row r="108" spans="2:11" customFormat="1" ht="15" customHeight="1">
      <c r="B108" s="188"/>
      <c r="C108" s="165" t="s">
        <v>864</v>
      </c>
      <c r="D108" s="165"/>
      <c r="E108" s="165"/>
      <c r="F108" s="186" t="s">
        <v>865</v>
      </c>
      <c r="G108" s="165"/>
      <c r="H108" s="165" t="s">
        <v>899</v>
      </c>
      <c r="I108" s="165" t="s">
        <v>861</v>
      </c>
      <c r="J108" s="165">
        <v>50</v>
      </c>
      <c r="K108" s="177"/>
    </row>
    <row r="109" spans="2:11" customFormat="1" ht="15" customHeight="1">
      <c r="B109" s="188"/>
      <c r="C109" s="165" t="s">
        <v>867</v>
      </c>
      <c r="D109" s="165"/>
      <c r="E109" s="165"/>
      <c r="F109" s="186" t="s">
        <v>859</v>
      </c>
      <c r="G109" s="165"/>
      <c r="H109" s="165" t="s">
        <v>899</v>
      </c>
      <c r="I109" s="165" t="s">
        <v>869</v>
      </c>
      <c r="J109" s="165"/>
      <c r="K109" s="177"/>
    </row>
    <row r="110" spans="2:11" customFormat="1" ht="15" customHeight="1">
      <c r="B110" s="188"/>
      <c r="C110" s="165" t="s">
        <v>878</v>
      </c>
      <c r="D110" s="165"/>
      <c r="E110" s="165"/>
      <c r="F110" s="186" t="s">
        <v>865</v>
      </c>
      <c r="G110" s="165"/>
      <c r="H110" s="165" t="s">
        <v>899</v>
      </c>
      <c r="I110" s="165" t="s">
        <v>861</v>
      </c>
      <c r="J110" s="165">
        <v>50</v>
      </c>
      <c r="K110" s="177"/>
    </row>
    <row r="111" spans="2:11" customFormat="1" ht="15" customHeight="1">
      <c r="B111" s="188"/>
      <c r="C111" s="165" t="s">
        <v>886</v>
      </c>
      <c r="D111" s="165"/>
      <c r="E111" s="165"/>
      <c r="F111" s="186" t="s">
        <v>865</v>
      </c>
      <c r="G111" s="165"/>
      <c r="H111" s="165" t="s">
        <v>899</v>
      </c>
      <c r="I111" s="165" t="s">
        <v>861</v>
      </c>
      <c r="J111" s="165">
        <v>50</v>
      </c>
      <c r="K111" s="177"/>
    </row>
    <row r="112" spans="2:11" customFormat="1" ht="15" customHeight="1">
      <c r="B112" s="188"/>
      <c r="C112" s="165" t="s">
        <v>884</v>
      </c>
      <c r="D112" s="165"/>
      <c r="E112" s="165"/>
      <c r="F112" s="186" t="s">
        <v>865</v>
      </c>
      <c r="G112" s="165"/>
      <c r="H112" s="165" t="s">
        <v>899</v>
      </c>
      <c r="I112" s="165" t="s">
        <v>861</v>
      </c>
      <c r="J112" s="165">
        <v>50</v>
      </c>
      <c r="K112" s="177"/>
    </row>
    <row r="113" spans="2:11" customFormat="1" ht="15" customHeight="1">
      <c r="B113" s="188"/>
      <c r="C113" s="165" t="s">
        <v>48</v>
      </c>
      <c r="D113" s="165"/>
      <c r="E113" s="165"/>
      <c r="F113" s="186" t="s">
        <v>859</v>
      </c>
      <c r="G113" s="165"/>
      <c r="H113" s="165" t="s">
        <v>900</v>
      </c>
      <c r="I113" s="165" t="s">
        <v>861</v>
      </c>
      <c r="J113" s="165">
        <v>20</v>
      </c>
      <c r="K113" s="177"/>
    </row>
    <row r="114" spans="2:11" customFormat="1" ht="15" customHeight="1">
      <c r="B114" s="188"/>
      <c r="C114" s="165" t="s">
        <v>901</v>
      </c>
      <c r="D114" s="165"/>
      <c r="E114" s="165"/>
      <c r="F114" s="186" t="s">
        <v>859</v>
      </c>
      <c r="G114" s="165"/>
      <c r="H114" s="165" t="s">
        <v>902</v>
      </c>
      <c r="I114" s="165" t="s">
        <v>861</v>
      </c>
      <c r="J114" s="165">
        <v>120</v>
      </c>
      <c r="K114" s="177"/>
    </row>
    <row r="115" spans="2:11" customFormat="1" ht="15" customHeight="1">
      <c r="B115" s="188"/>
      <c r="C115" s="165" t="s">
        <v>33</v>
      </c>
      <c r="D115" s="165"/>
      <c r="E115" s="165"/>
      <c r="F115" s="186" t="s">
        <v>859</v>
      </c>
      <c r="G115" s="165"/>
      <c r="H115" s="165" t="s">
        <v>903</v>
      </c>
      <c r="I115" s="165" t="s">
        <v>894</v>
      </c>
      <c r="J115" s="165"/>
      <c r="K115" s="177"/>
    </row>
    <row r="116" spans="2:11" customFormat="1" ht="15" customHeight="1">
      <c r="B116" s="188"/>
      <c r="C116" s="165" t="s">
        <v>43</v>
      </c>
      <c r="D116" s="165"/>
      <c r="E116" s="165"/>
      <c r="F116" s="186" t="s">
        <v>859</v>
      </c>
      <c r="G116" s="165"/>
      <c r="H116" s="165" t="s">
        <v>904</v>
      </c>
      <c r="I116" s="165" t="s">
        <v>894</v>
      </c>
      <c r="J116" s="165"/>
      <c r="K116" s="177"/>
    </row>
    <row r="117" spans="2:11" customFormat="1" ht="15" customHeight="1">
      <c r="B117" s="188"/>
      <c r="C117" s="165" t="s">
        <v>52</v>
      </c>
      <c r="D117" s="165"/>
      <c r="E117" s="165"/>
      <c r="F117" s="186" t="s">
        <v>859</v>
      </c>
      <c r="G117" s="165"/>
      <c r="H117" s="165" t="s">
        <v>905</v>
      </c>
      <c r="I117" s="165" t="s">
        <v>906</v>
      </c>
      <c r="J117" s="165"/>
      <c r="K117" s="177"/>
    </row>
    <row r="118" spans="2:11" customFormat="1" ht="15" customHeight="1">
      <c r="B118" s="189"/>
      <c r="C118" s="195"/>
      <c r="D118" s="195"/>
      <c r="E118" s="195"/>
      <c r="F118" s="195"/>
      <c r="G118" s="195"/>
      <c r="H118" s="195"/>
      <c r="I118" s="195"/>
      <c r="J118" s="195"/>
      <c r="K118" s="191"/>
    </row>
    <row r="119" spans="2:11" customFormat="1" ht="18.75" customHeight="1">
      <c r="B119" s="196"/>
      <c r="C119" s="197"/>
      <c r="D119" s="197"/>
      <c r="E119" s="197"/>
      <c r="F119" s="198"/>
      <c r="G119" s="197"/>
      <c r="H119" s="197"/>
      <c r="I119" s="197"/>
      <c r="J119" s="197"/>
      <c r="K119" s="196"/>
    </row>
    <row r="120" spans="2:11" customFormat="1" ht="18.75" customHeight="1"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</row>
    <row r="121" spans="2:11" customFormat="1" ht="7.5" customHeight="1">
      <c r="B121" s="199"/>
      <c r="C121" s="200"/>
      <c r="D121" s="200"/>
      <c r="E121" s="200"/>
      <c r="F121" s="200"/>
      <c r="G121" s="200"/>
      <c r="H121" s="200"/>
      <c r="I121" s="200"/>
      <c r="J121" s="200"/>
      <c r="K121" s="201"/>
    </row>
    <row r="122" spans="2:11" customFormat="1" ht="45" customHeight="1">
      <c r="B122" s="202"/>
      <c r="C122" s="355" t="s">
        <v>907</v>
      </c>
      <c r="D122" s="355"/>
      <c r="E122" s="355"/>
      <c r="F122" s="355"/>
      <c r="G122" s="355"/>
      <c r="H122" s="355"/>
      <c r="I122" s="355"/>
      <c r="J122" s="355"/>
      <c r="K122" s="203"/>
    </row>
    <row r="123" spans="2:11" customFormat="1" ht="17.25" customHeight="1">
      <c r="B123" s="204"/>
      <c r="C123" s="178" t="s">
        <v>853</v>
      </c>
      <c r="D123" s="178"/>
      <c r="E123" s="178"/>
      <c r="F123" s="178" t="s">
        <v>854</v>
      </c>
      <c r="G123" s="179"/>
      <c r="H123" s="178" t="s">
        <v>49</v>
      </c>
      <c r="I123" s="178" t="s">
        <v>52</v>
      </c>
      <c r="J123" s="178" t="s">
        <v>855</v>
      </c>
      <c r="K123" s="205"/>
    </row>
    <row r="124" spans="2:11" customFormat="1" ht="17.25" customHeight="1">
      <c r="B124" s="204"/>
      <c r="C124" s="180" t="s">
        <v>856</v>
      </c>
      <c r="D124" s="180"/>
      <c r="E124" s="180"/>
      <c r="F124" s="181" t="s">
        <v>857</v>
      </c>
      <c r="G124" s="182"/>
      <c r="H124" s="180"/>
      <c r="I124" s="180"/>
      <c r="J124" s="180" t="s">
        <v>858</v>
      </c>
      <c r="K124" s="205"/>
    </row>
    <row r="125" spans="2:11" customFormat="1" ht="5.25" customHeight="1">
      <c r="B125" s="206"/>
      <c r="C125" s="183"/>
      <c r="D125" s="183"/>
      <c r="E125" s="183"/>
      <c r="F125" s="183"/>
      <c r="G125" s="207"/>
      <c r="H125" s="183"/>
      <c r="I125" s="183"/>
      <c r="J125" s="183"/>
      <c r="K125" s="208"/>
    </row>
    <row r="126" spans="2:11" customFormat="1" ht="15" customHeight="1">
      <c r="B126" s="206"/>
      <c r="C126" s="165" t="s">
        <v>862</v>
      </c>
      <c r="D126" s="185"/>
      <c r="E126" s="185"/>
      <c r="F126" s="186" t="s">
        <v>859</v>
      </c>
      <c r="G126" s="165"/>
      <c r="H126" s="165" t="s">
        <v>899</v>
      </c>
      <c r="I126" s="165" t="s">
        <v>861</v>
      </c>
      <c r="J126" s="165">
        <v>120</v>
      </c>
      <c r="K126" s="209"/>
    </row>
    <row r="127" spans="2:11" customFormat="1" ht="15" customHeight="1">
      <c r="B127" s="206"/>
      <c r="C127" s="165" t="s">
        <v>908</v>
      </c>
      <c r="D127" s="165"/>
      <c r="E127" s="165"/>
      <c r="F127" s="186" t="s">
        <v>859</v>
      </c>
      <c r="G127" s="165"/>
      <c r="H127" s="165" t="s">
        <v>909</v>
      </c>
      <c r="I127" s="165" t="s">
        <v>861</v>
      </c>
      <c r="J127" s="165" t="s">
        <v>910</v>
      </c>
      <c r="K127" s="209"/>
    </row>
    <row r="128" spans="2:11" customFormat="1" ht="15" customHeight="1">
      <c r="B128" s="206"/>
      <c r="C128" s="165" t="s">
        <v>807</v>
      </c>
      <c r="D128" s="165"/>
      <c r="E128" s="165"/>
      <c r="F128" s="186" t="s">
        <v>859</v>
      </c>
      <c r="G128" s="165"/>
      <c r="H128" s="165" t="s">
        <v>911</v>
      </c>
      <c r="I128" s="165" t="s">
        <v>861</v>
      </c>
      <c r="J128" s="165" t="s">
        <v>910</v>
      </c>
      <c r="K128" s="209"/>
    </row>
    <row r="129" spans="2:11" customFormat="1" ht="15" customHeight="1">
      <c r="B129" s="206"/>
      <c r="C129" s="165" t="s">
        <v>870</v>
      </c>
      <c r="D129" s="165"/>
      <c r="E129" s="165"/>
      <c r="F129" s="186" t="s">
        <v>865</v>
      </c>
      <c r="G129" s="165"/>
      <c r="H129" s="165" t="s">
        <v>871</v>
      </c>
      <c r="I129" s="165" t="s">
        <v>861</v>
      </c>
      <c r="J129" s="165">
        <v>15</v>
      </c>
      <c r="K129" s="209"/>
    </row>
    <row r="130" spans="2:11" customFormat="1" ht="15" customHeight="1">
      <c r="B130" s="206"/>
      <c r="C130" s="165" t="s">
        <v>872</v>
      </c>
      <c r="D130" s="165"/>
      <c r="E130" s="165"/>
      <c r="F130" s="186" t="s">
        <v>865</v>
      </c>
      <c r="G130" s="165"/>
      <c r="H130" s="165" t="s">
        <v>873</v>
      </c>
      <c r="I130" s="165" t="s">
        <v>861</v>
      </c>
      <c r="J130" s="165">
        <v>15</v>
      </c>
      <c r="K130" s="209"/>
    </row>
    <row r="131" spans="2:11" customFormat="1" ht="15" customHeight="1">
      <c r="B131" s="206"/>
      <c r="C131" s="165" t="s">
        <v>874</v>
      </c>
      <c r="D131" s="165"/>
      <c r="E131" s="165"/>
      <c r="F131" s="186" t="s">
        <v>865</v>
      </c>
      <c r="G131" s="165"/>
      <c r="H131" s="165" t="s">
        <v>875</v>
      </c>
      <c r="I131" s="165" t="s">
        <v>861</v>
      </c>
      <c r="J131" s="165">
        <v>20</v>
      </c>
      <c r="K131" s="209"/>
    </row>
    <row r="132" spans="2:11" customFormat="1" ht="15" customHeight="1">
      <c r="B132" s="206"/>
      <c r="C132" s="165" t="s">
        <v>876</v>
      </c>
      <c r="D132" s="165"/>
      <c r="E132" s="165"/>
      <c r="F132" s="186" t="s">
        <v>865</v>
      </c>
      <c r="G132" s="165"/>
      <c r="H132" s="165" t="s">
        <v>877</v>
      </c>
      <c r="I132" s="165" t="s">
        <v>861</v>
      </c>
      <c r="J132" s="165">
        <v>20</v>
      </c>
      <c r="K132" s="209"/>
    </row>
    <row r="133" spans="2:11" customFormat="1" ht="15" customHeight="1">
      <c r="B133" s="206"/>
      <c r="C133" s="165" t="s">
        <v>864</v>
      </c>
      <c r="D133" s="165"/>
      <c r="E133" s="165"/>
      <c r="F133" s="186" t="s">
        <v>865</v>
      </c>
      <c r="G133" s="165"/>
      <c r="H133" s="165" t="s">
        <v>899</v>
      </c>
      <c r="I133" s="165" t="s">
        <v>861</v>
      </c>
      <c r="J133" s="165">
        <v>50</v>
      </c>
      <c r="K133" s="209"/>
    </row>
    <row r="134" spans="2:11" customFormat="1" ht="15" customHeight="1">
      <c r="B134" s="206"/>
      <c r="C134" s="165" t="s">
        <v>878</v>
      </c>
      <c r="D134" s="165"/>
      <c r="E134" s="165"/>
      <c r="F134" s="186" t="s">
        <v>865</v>
      </c>
      <c r="G134" s="165"/>
      <c r="H134" s="165" t="s">
        <v>899</v>
      </c>
      <c r="I134" s="165" t="s">
        <v>861</v>
      </c>
      <c r="J134" s="165">
        <v>50</v>
      </c>
      <c r="K134" s="209"/>
    </row>
    <row r="135" spans="2:11" customFormat="1" ht="15" customHeight="1">
      <c r="B135" s="206"/>
      <c r="C135" s="165" t="s">
        <v>884</v>
      </c>
      <c r="D135" s="165"/>
      <c r="E135" s="165"/>
      <c r="F135" s="186" t="s">
        <v>865</v>
      </c>
      <c r="G135" s="165"/>
      <c r="H135" s="165" t="s">
        <v>899</v>
      </c>
      <c r="I135" s="165" t="s">
        <v>861</v>
      </c>
      <c r="J135" s="165">
        <v>50</v>
      </c>
      <c r="K135" s="209"/>
    </row>
    <row r="136" spans="2:11" customFormat="1" ht="15" customHeight="1">
      <c r="B136" s="206"/>
      <c r="C136" s="165" t="s">
        <v>886</v>
      </c>
      <c r="D136" s="165"/>
      <c r="E136" s="165"/>
      <c r="F136" s="186" t="s">
        <v>865</v>
      </c>
      <c r="G136" s="165"/>
      <c r="H136" s="165" t="s">
        <v>899</v>
      </c>
      <c r="I136" s="165" t="s">
        <v>861</v>
      </c>
      <c r="J136" s="165">
        <v>50</v>
      </c>
      <c r="K136" s="209"/>
    </row>
    <row r="137" spans="2:11" customFormat="1" ht="15" customHeight="1">
      <c r="B137" s="206"/>
      <c r="C137" s="165" t="s">
        <v>887</v>
      </c>
      <c r="D137" s="165"/>
      <c r="E137" s="165"/>
      <c r="F137" s="186" t="s">
        <v>865</v>
      </c>
      <c r="G137" s="165"/>
      <c r="H137" s="165" t="s">
        <v>912</v>
      </c>
      <c r="I137" s="165" t="s">
        <v>861</v>
      </c>
      <c r="J137" s="165">
        <v>255</v>
      </c>
      <c r="K137" s="209"/>
    </row>
    <row r="138" spans="2:11" customFormat="1" ht="15" customHeight="1">
      <c r="B138" s="206"/>
      <c r="C138" s="165" t="s">
        <v>889</v>
      </c>
      <c r="D138" s="165"/>
      <c r="E138" s="165"/>
      <c r="F138" s="186" t="s">
        <v>859</v>
      </c>
      <c r="G138" s="165"/>
      <c r="H138" s="165" t="s">
        <v>913</v>
      </c>
      <c r="I138" s="165" t="s">
        <v>891</v>
      </c>
      <c r="J138" s="165"/>
      <c r="K138" s="209"/>
    </row>
    <row r="139" spans="2:11" customFormat="1" ht="15" customHeight="1">
      <c r="B139" s="206"/>
      <c r="C139" s="165" t="s">
        <v>892</v>
      </c>
      <c r="D139" s="165"/>
      <c r="E139" s="165"/>
      <c r="F139" s="186" t="s">
        <v>859</v>
      </c>
      <c r="G139" s="165"/>
      <c r="H139" s="165" t="s">
        <v>914</v>
      </c>
      <c r="I139" s="165" t="s">
        <v>894</v>
      </c>
      <c r="J139" s="165"/>
      <c r="K139" s="209"/>
    </row>
    <row r="140" spans="2:11" customFormat="1" ht="15" customHeight="1">
      <c r="B140" s="206"/>
      <c r="C140" s="165" t="s">
        <v>895</v>
      </c>
      <c r="D140" s="165"/>
      <c r="E140" s="165"/>
      <c r="F140" s="186" t="s">
        <v>859</v>
      </c>
      <c r="G140" s="165"/>
      <c r="H140" s="165" t="s">
        <v>895</v>
      </c>
      <c r="I140" s="165" t="s">
        <v>894</v>
      </c>
      <c r="J140" s="165"/>
      <c r="K140" s="209"/>
    </row>
    <row r="141" spans="2:11" customFormat="1" ht="15" customHeight="1">
      <c r="B141" s="206"/>
      <c r="C141" s="165" t="s">
        <v>33</v>
      </c>
      <c r="D141" s="165"/>
      <c r="E141" s="165"/>
      <c r="F141" s="186" t="s">
        <v>859</v>
      </c>
      <c r="G141" s="165"/>
      <c r="H141" s="165" t="s">
        <v>915</v>
      </c>
      <c r="I141" s="165" t="s">
        <v>894</v>
      </c>
      <c r="J141" s="165"/>
      <c r="K141" s="209"/>
    </row>
    <row r="142" spans="2:11" customFormat="1" ht="15" customHeight="1">
      <c r="B142" s="206"/>
      <c r="C142" s="165" t="s">
        <v>916</v>
      </c>
      <c r="D142" s="165"/>
      <c r="E142" s="165"/>
      <c r="F142" s="186" t="s">
        <v>859</v>
      </c>
      <c r="G142" s="165"/>
      <c r="H142" s="165" t="s">
        <v>917</v>
      </c>
      <c r="I142" s="165" t="s">
        <v>894</v>
      </c>
      <c r="J142" s="165"/>
      <c r="K142" s="209"/>
    </row>
    <row r="143" spans="2:11" customFormat="1" ht="15" customHeight="1">
      <c r="B143" s="210"/>
      <c r="C143" s="211"/>
      <c r="D143" s="211"/>
      <c r="E143" s="211"/>
      <c r="F143" s="211"/>
      <c r="G143" s="211"/>
      <c r="H143" s="211"/>
      <c r="I143" s="211"/>
      <c r="J143" s="211"/>
      <c r="K143" s="212"/>
    </row>
    <row r="144" spans="2:11" customFormat="1" ht="18.75" customHeight="1">
      <c r="B144" s="197"/>
      <c r="C144" s="197"/>
      <c r="D144" s="197"/>
      <c r="E144" s="197"/>
      <c r="F144" s="198"/>
      <c r="G144" s="197"/>
      <c r="H144" s="197"/>
      <c r="I144" s="197"/>
      <c r="J144" s="197"/>
      <c r="K144" s="197"/>
    </row>
    <row r="145" spans="2:11" customFormat="1" ht="18.75" customHeight="1">
      <c r="B145" s="172"/>
      <c r="C145" s="172"/>
      <c r="D145" s="172"/>
      <c r="E145" s="172"/>
      <c r="F145" s="172"/>
      <c r="G145" s="172"/>
      <c r="H145" s="172"/>
      <c r="I145" s="172"/>
      <c r="J145" s="172"/>
      <c r="K145" s="172"/>
    </row>
    <row r="146" spans="2:11" customFormat="1" ht="7.5" customHeight="1">
      <c r="B146" s="173"/>
      <c r="C146" s="174"/>
      <c r="D146" s="174"/>
      <c r="E146" s="174"/>
      <c r="F146" s="174"/>
      <c r="G146" s="174"/>
      <c r="H146" s="174"/>
      <c r="I146" s="174"/>
      <c r="J146" s="174"/>
      <c r="K146" s="175"/>
    </row>
    <row r="147" spans="2:11" customFormat="1" ht="45" customHeight="1">
      <c r="B147" s="176"/>
      <c r="C147" s="354" t="s">
        <v>918</v>
      </c>
      <c r="D147" s="354"/>
      <c r="E147" s="354"/>
      <c r="F147" s="354"/>
      <c r="G147" s="354"/>
      <c r="H147" s="354"/>
      <c r="I147" s="354"/>
      <c r="J147" s="354"/>
      <c r="K147" s="177"/>
    </row>
    <row r="148" spans="2:11" customFormat="1" ht="17.25" customHeight="1">
      <c r="B148" s="176"/>
      <c r="C148" s="178" t="s">
        <v>853</v>
      </c>
      <c r="D148" s="178"/>
      <c r="E148" s="178"/>
      <c r="F148" s="178" t="s">
        <v>854</v>
      </c>
      <c r="G148" s="179"/>
      <c r="H148" s="178" t="s">
        <v>49</v>
      </c>
      <c r="I148" s="178" t="s">
        <v>52</v>
      </c>
      <c r="J148" s="178" t="s">
        <v>855</v>
      </c>
      <c r="K148" s="177"/>
    </row>
    <row r="149" spans="2:11" customFormat="1" ht="17.25" customHeight="1">
      <c r="B149" s="176"/>
      <c r="C149" s="180" t="s">
        <v>856</v>
      </c>
      <c r="D149" s="180"/>
      <c r="E149" s="180"/>
      <c r="F149" s="181" t="s">
        <v>857</v>
      </c>
      <c r="G149" s="182"/>
      <c r="H149" s="180"/>
      <c r="I149" s="180"/>
      <c r="J149" s="180" t="s">
        <v>858</v>
      </c>
      <c r="K149" s="177"/>
    </row>
    <row r="150" spans="2:11" customFormat="1" ht="5.25" customHeight="1">
      <c r="B150" s="188"/>
      <c r="C150" s="183"/>
      <c r="D150" s="183"/>
      <c r="E150" s="183"/>
      <c r="F150" s="183"/>
      <c r="G150" s="184"/>
      <c r="H150" s="183"/>
      <c r="I150" s="183"/>
      <c r="J150" s="183"/>
      <c r="K150" s="209"/>
    </row>
    <row r="151" spans="2:11" customFormat="1" ht="15" customHeight="1">
      <c r="B151" s="188"/>
      <c r="C151" s="213" t="s">
        <v>862</v>
      </c>
      <c r="D151" s="165"/>
      <c r="E151" s="165"/>
      <c r="F151" s="214" t="s">
        <v>859</v>
      </c>
      <c r="G151" s="165"/>
      <c r="H151" s="213" t="s">
        <v>899</v>
      </c>
      <c r="I151" s="213" t="s">
        <v>861</v>
      </c>
      <c r="J151" s="213">
        <v>120</v>
      </c>
      <c r="K151" s="209"/>
    </row>
    <row r="152" spans="2:11" customFormat="1" ht="15" customHeight="1">
      <c r="B152" s="188"/>
      <c r="C152" s="213" t="s">
        <v>908</v>
      </c>
      <c r="D152" s="165"/>
      <c r="E152" s="165"/>
      <c r="F152" s="214" t="s">
        <v>859</v>
      </c>
      <c r="G152" s="165"/>
      <c r="H152" s="213" t="s">
        <v>919</v>
      </c>
      <c r="I152" s="213" t="s">
        <v>861</v>
      </c>
      <c r="J152" s="213" t="s">
        <v>910</v>
      </c>
      <c r="K152" s="209"/>
    </row>
    <row r="153" spans="2:11" customFormat="1" ht="15" customHeight="1">
      <c r="B153" s="188"/>
      <c r="C153" s="213" t="s">
        <v>807</v>
      </c>
      <c r="D153" s="165"/>
      <c r="E153" s="165"/>
      <c r="F153" s="214" t="s">
        <v>859</v>
      </c>
      <c r="G153" s="165"/>
      <c r="H153" s="213" t="s">
        <v>920</v>
      </c>
      <c r="I153" s="213" t="s">
        <v>861</v>
      </c>
      <c r="J153" s="213" t="s">
        <v>910</v>
      </c>
      <c r="K153" s="209"/>
    </row>
    <row r="154" spans="2:11" customFormat="1" ht="15" customHeight="1">
      <c r="B154" s="188"/>
      <c r="C154" s="213" t="s">
        <v>864</v>
      </c>
      <c r="D154" s="165"/>
      <c r="E154" s="165"/>
      <c r="F154" s="214" t="s">
        <v>865</v>
      </c>
      <c r="G154" s="165"/>
      <c r="H154" s="213" t="s">
        <v>899</v>
      </c>
      <c r="I154" s="213" t="s">
        <v>861</v>
      </c>
      <c r="J154" s="213">
        <v>50</v>
      </c>
      <c r="K154" s="209"/>
    </row>
    <row r="155" spans="2:11" customFormat="1" ht="15" customHeight="1">
      <c r="B155" s="188"/>
      <c r="C155" s="213" t="s">
        <v>867</v>
      </c>
      <c r="D155" s="165"/>
      <c r="E155" s="165"/>
      <c r="F155" s="214" t="s">
        <v>859</v>
      </c>
      <c r="G155" s="165"/>
      <c r="H155" s="213" t="s">
        <v>899</v>
      </c>
      <c r="I155" s="213" t="s">
        <v>869</v>
      </c>
      <c r="J155" s="213"/>
      <c r="K155" s="209"/>
    </row>
    <row r="156" spans="2:11" customFormat="1" ht="15" customHeight="1">
      <c r="B156" s="188"/>
      <c r="C156" s="213" t="s">
        <v>878</v>
      </c>
      <c r="D156" s="165"/>
      <c r="E156" s="165"/>
      <c r="F156" s="214" t="s">
        <v>865</v>
      </c>
      <c r="G156" s="165"/>
      <c r="H156" s="213" t="s">
        <v>899</v>
      </c>
      <c r="I156" s="213" t="s">
        <v>861</v>
      </c>
      <c r="J156" s="213">
        <v>50</v>
      </c>
      <c r="K156" s="209"/>
    </row>
    <row r="157" spans="2:11" customFormat="1" ht="15" customHeight="1">
      <c r="B157" s="188"/>
      <c r="C157" s="213" t="s">
        <v>886</v>
      </c>
      <c r="D157" s="165"/>
      <c r="E157" s="165"/>
      <c r="F157" s="214" t="s">
        <v>865</v>
      </c>
      <c r="G157" s="165"/>
      <c r="H157" s="213" t="s">
        <v>899</v>
      </c>
      <c r="I157" s="213" t="s">
        <v>861</v>
      </c>
      <c r="J157" s="213">
        <v>50</v>
      </c>
      <c r="K157" s="209"/>
    </row>
    <row r="158" spans="2:11" customFormat="1" ht="15" customHeight="1">
      <c r="B158" s="188"/>
      <c r="C158" s="213" t="s">
        <v>884</v>
      </c>
      <c r="D158" s="165"/>
      <c r="E158" s="165"/>
      <c r="F158" s="214" t="s">
        <v>865</v>
      </c>
      <c r="G158" s="165"/>
      <c r="H158" s="213" t="s">
        <v>899</v>
      </c>
      <c r="I158" s="213" t="s">
        <v>861</v>
      </c>
      <c r="J158" s="213">
        <v>50</v>
      </c>
      <c r="K158" s="209"/>
    </row>
    <row r="159" spans="2:11" customFormat="1" ht="15" customHeight="1">
      <c r="B159" s="188"/>
      <c r="C159" s="213" t="s">
        <v>85</v>
      </c>
      <c r="D159" s="165"/>
      <c r="E159" s="165"/>
      <c r="F159" s="214" t="s">
        <v>859</v>
      </c>
      <c r="G159" s="165"/>
      <c r="H159" s="213" t="s">
        <v>921</v>
      </c>
      <c r="I159" s="213" t="s">
        <v>861</v>
      </c>
      <c r="J159" s="213" t="s">
        <v>922</v>
      </c>
      <c r="K159" s="209"/>
    </row>
    <row r="160" spans="2:11" customFormat="1" ht="15" customHeight="1">
      <c r="B160" s="188"/>
      <c r="C160" s="213" t="s">
        <v>923</v>
      </c>
      <c r="D160" s="165"/>
      <c r="E160" s="165"/>
      <c r="F160" s="214" t="s">
        <v>859</v>
      </c>
      <c r="G160" s="165"/>
      <c r="H160" s="213" t="s">
        <v>924</v>
      </c>
      <c r="I160" s="213" t="s">
        <v>894</v>
      </c>
      <c r="J160" s="213"/>
      <c r="K160" s="209"/>
    </row>
    <row r="161" spans="2:11" customFormat="1" ht="15" customHeight="1">
      <c r="B161" s="215"/>
      <c r="C161" s="195"/>
      <c r="D161" s="195"/>
      <c r="E161" s="195"/>
      <c r="F161" s="195"/>
      <c r="G161" s="195"/>
      <c r="H161" s="195"/>
      <c r="I161" s="195"/>
      <c r="J161" s="195"/>
      <c r="K161" s="216"/>
    </row>
    <row r="162" spans="2:11" customFormat="1" ht="18.75" customHeight="1">
      <c r="B162" s="197"/>
      <c r="C162" s="207"/>
      <c r="D162" s="207"/>
      <c r="E162" s="207"/>
      <c r="F162" s="217"/>
      <c r="G162" s="207"/>
      <c r="H162" s="207"/>
      <c r="I162" s="207"/>
      <c r="J162" s="207"/>
      <c r="K162" s="197"/>
    </row>
    <row r="163" spans="2:11" customFormat="1" ht="18.75" customHeight="1">
      <c r="B163" s="172"/>
      <c r="C163" s="172"/>
      <c r="D163" s="172"/>
      <c r="E163" s="172"/>
      <c r="F163" s="172"/>
      <c r="G163" s="172"/>
      <c r="H163" s="172"/>
      <c r="I163" s="172"/>
      <c r="J163" s="172"/>
      <c r="K163" s="172"/>
    </row>
    <row r="164" spans="2:11" customFormat="1" ht="7.5" customHeight="1">
      <c r="B164" s="154"/>
      <c r="C164" s="155"/>
      <c r="D164" s="155"/>
      <c r="E164" s="155"/>
      <c r="F164" s="155"/>
      <c r="G164" s="155"/>
      <c r="H164" s="155"/>
      <c r="I164" s="155"/>
      <c r="J164" s="155"/>
      <c r="K164" s="156"/>
    </row>
    <row r="165" spans="2:11" customFormat="1" ht="45" customHeight="1">
      <c r="B165" s="157"/>
      <c r="C165" s="355" t="s">
        <v>925</v>
      </c>
      <c r="D165" s="355"/>
      <c r="E165" s="355"/>
      <c r="F165" s="355"/>
      <c r="G165" s="355"/>
      <c r="H165" s="355"/>
      <c r="I165" s="355"/>
      <c r="J165" s="355"/>
      <c r="K165" s="158"/>
    </row>
    <row r="166" spans="2:11" customFormat="1" ht="17.25" customHeight="1">
      <c r="B166" s="157"/>
      <c r="C166" s="178" t="s">
        <v>853</v>
      </c>
      <c r="D166" s="178"/>
      <c r="E166" s="178"/>
      <c r="F166" s="178" t="s">
        <v>854</v>
      </c>
      <c r="G166" s="218"/>
      <c r="H166" s="219" t="s">
        <v>49</v>
      </c>
      <c r="I166" s="219" t="s">
        <v>52</v>
      </c>
      <c r="J166" s="178" t="s">
        <v>855</v>
      </c>
      <c r="K166" s="158"/>
    </row>
    <row r="167" spans="2:11" customFormat="1" ht="17.25" customHeight="1">
      <c r="B167" s="159"/>
      <c r="C167" s="180" t="s">
        <v>856</v>
      </c>
      <c r="D167" s="180"/>
      <c r="E167" s="180"/>
      <c r="F167" s="181" t="s">
        <v>857</v>
      </c>
      <c r="G167" s="220"/>
      <c r="H167" s="221"/>
      <c r="I167" s="221"/>
      <c r="J167" s="180" t="s">
        <v>858</v>
      </c>
      <c r="K167" s="160"/>
    </row>
    <row r="168" spans="2:11" customFormat="1" ht="5.25" customHeight="1">
      <c r="B168" s="188"/>
      <c r="C168" s="183"/>
      <c r="D168" s="183"/>
      <c r="E168" s="183"/>
      <c r="F168" s="183"/>
      <c r="G168" s="184"/>
      <c r="H168" s="183"/>
      <c r="I168" s="183"/>
      <c r="J168" s="183"/>
      <c r="K168" s="209"/>
    </row>
    <row r="169" spans="2:11" customFormat="1" ht="15" customHeight="1">
      <c r="B169" s="188"/>
      <c r="C169" s="165" t="s">
        <v>862</v>
      </c>
      <c r="D169" s="165"/>
      <c r="E169" s="165"/>
      <c r="F169" s="186" t="s">
        <v>859</v>
      </c>
      <c r="G169" s="165"/>
      <c r="H169" s="165" t="s">
        <v>899</v>
      </c>
      <c r="I169" s="165" t="s">
        <v>861</v>
      </c>
      <c r="J169" s="165">
        <v>120</v>
      </c>
      <c r="K169" s="209"/>
    </row>
    <row r="170" spans="2:11" customFormat="1" ht="15" customHeight="1">
      <c r="B170" s="188"/>
      <c r="C170" s="165" t="s">
        <v>908</v>
      </c>
      <c r="D170" s="165"/>
      <c r="E170" s="165"/>
      <c r="F170" s="186" t="s">
        <v>859</v>
      </c>
      <c r="G170" s="165"/>
      <c r="H170" s="165" t="s">
        <v>909</v>
      </c>
      <c r="I170" s="165" t="s">
        <v>861</v>
      </c>
      <c r="J170" s="165" t="s">
        <v>910</v>
      </c>
      <c r="K170" s="209"/>
    </row>
    <row r="171" spans="2:11" customFormat="1" ht="15" customHeight="1">
      <c r="B171" s="188"/>
      <c r="C171" s="165" t="s">
        <v>807</v>
      </c>
      <c r="D171" s="165"/>
      <c r="E171" s="165"/>
      <c r="F171" s="186" t="s">
        <v>859</v>
      </c>
      <c r="G171" s="165"/>
      <c r="H171" s="165" t="s">
        <v>926</v>
      </c>
      <c r="I171" s="165" t="s">
        <v>861</v>
      </c>
      <c r="J171" s="165" t="s">
        <v>910</v>
      </c>
      <c r="K171" s="209"/>
    </row>
    <row r="172" spans="2:11" customFormat="1" ht="15" customHeight="1">
      <c r="B172" s="188"/>
      <c r="C172" s="165" t="s">
        <v>864</v>
      </c>
      <c r="D172" s="165"/>
      <c r="E172" s="165"/>
      <c r="F172" s="186" t="s">
        <v>865</v>
      </c>
      <c r="G172" s="165"/>
      <c r="H172" s="165" t="s">
        <v>926</v>
      </c>
      <c r="I172" s="165" t="s">
        <v>861</v>
      </c>
      <c r="J172" s="165">
        <v>50</v>
      </c>
      <c r="K172" s="209"/>
    </row>
    <row r="173" spans="2:11" customFormat="1" ht="15" customHeight="1">
      <c r="B173" s="188"/>
      <c r="C173" s="165" t="s">
        <v>867</v>
      </c>
      <c r="D173" s="165"/>
      <c r="E173" s="165"/>
      <c r="F173" s="186" t="s">
        <v>859</v>
      </c>
      <c r="G173" s="165"/>
      <c r="H173" s="165" t="s">
        <v>926</v>
      </c>
      <c r="I173" s="165" t="s">
        <v>869</v>
      </c>
      <c r="J173" s="165"/>
      <c r="K173" s="209"/>
    </row>
    <row r="174" spans="2:11" customFormat="1" ht="15" customHeight="1">
      <c r="B174" s="188"/>
      <c r="C174" s="165" t="s">
        <v>878</v>
      </c>
      <c r="D174" s="165"/>
      <c r="E174" s="165"/>
      <c r="F174" s="186" t="s">
        <v>865</v>
      </c>
      <c r="G174" s="165"/>
      <c r="H174" s="165" t="s">
        <v>926</v>
      </c>
      <c r="I174" s="165" t="s">
        <v>861</v>
      </c>
      <c r="J174" s="165">
        <v>50</v>
      </c>
      <c r="K174" s="209"/>
    </row>
    <row r="175" spans="2:11" customFormat="1" ht="15" customHeight="1">
      <c r="B175" s="188"/>
      <c r="C175" s="165" t="s">
        <v>886</v>
      </c>
      <c r="D175" s="165"/>
      <c r="E175" s="165"/>
      <c r="F175" s="186" t="s">
        <v>865</v>
      </c>
      <c r="G175" s="165"/>
      <c r="H175" s="165" t="s">
        <v>926</v>
      </c>
      <c r="I175" s="165" t="s">
        <v>861</v>
      </c>
      <c r="J175" s="165">
        <v>50</v>
      </c>
      <c r="K175" s="209"/>
    </row>
    <row r="176" spans="2:11" customFormat="1" ht="15" customHeight="1">
      <c r="B176" s="188"/>
      <c r="C176" s="165" t="s">
        <v>884</v>
      </c>
      <c r="D176" s="165"/>
      <c r="E176" s="165"/>
      <c r="F176" s="186" t="s">
        <v>865</v>
      </c>
      <c r="G176" s="165"/>
      <c r="H176" s="165" t="s">
        <v>926</v>
      </c>
      <c r="I176" s="165" t="s">
        <v>861</v>
      </c>
      <c r="J176" s="165">
        <v>50</v>
      </c>
      <c r="K176" s="209"/>
    </row>
    <row r="177" spans="2:11" customFormat="1" ht="15" customHeight="1">
      <c r="B177" s="188"/>
      <c r="C177" s="165" t="s">
        <v>106</v>
      </c>
      <c r="D177" s="165"/>
      <c r="E177" s="165"/>
      <c r="F177" s="186" t="s">
        <v>859</v>
      </c>
      <c r="G177" s="165"/>
      <c r="H177" s="165" t="s">
        <v>927</v>
      </c>
      <c r="I177" s="165" t="s">
        <v>928</v>
      </c>
      <c r="J177" s="165"/>
      <c r="K177" s="209"/>
    </row>
    <row r="178" spans="2:11" customFormat="1" ht="15" customHeight="1">
      <c r="B178" s="188"/>
      <c r="C178" s="165" t="s">
        <v>52</v>
      </c>
      <c r="D178" s="165"/>
      <c r="E178" s="165"/>
      <c r="F178" s="186" t="s">
        <v>859</v>
      </c>
      <c r="G178" s="165"/>
      <c r="H178" s="165" t="s">
        <v>929</v>
      </c>
      <c r="I178" s="165" t="s">
        <v>930</v>
      </c>
      <c r="J178" s="165">
        <v>1</v>
      </c>
      <c r="K178" s="209"/>
    </row>
    <row r="179" spans="2:11" customFormat="1" ht="15" customHeight="1">
      <c r="B179" s="188"/>
      <c r="C179" s="165" t="s">
        <v>48</v>
      </c>
      <c r="D179" s="165"/>
      <c r="E179" s="165"/>
      <c r="F179" s="186" t="s">
        <v>859</v>
      </c>
      <c r="G179" s="165"/>
      <c r="H179" s="165" t="s">
        <v>931</v>
      </c>
      <c r="I179" s="165" t="s">
        <v>861</v>
      </c>
      <c r="J179" s="165">
        <v>20</v>
      </c>
      <c r="K179" s="209"/>
    </row>
    <row r="180" spans="2:11" customFormat="1" ht="15" customHeight="1">
      <c r="B180" s="188"/>
      <c r="C180" s="165" t="s">
        <v>49</v>
      </c>
      <c r="D180" s="165"/>
      <c r="E180" s="165"/>
      <c r="F180" s="186" t="s">
        <v>859</v>
      </c>
      <c r="G180" s="165"/>
      <c r="H180" s="165" t="s">
        <v>932</v>
      </c>
      <c r="I180" s="165" t="s">
        <v>861</v>
      </c>
      <c r="J180" s="165">
        <v>255</v>
      </c>
      <c r="K180" s="209"/>
    </row>
    <row r="181" spans="2:11" customFormat="1" ht="15" customHeight="1">
      <c r="B181" s="188"/>
      <c r="C181" s="165" t="s">
        <v>107</v>
      </c>
      <c r="D181" s="165"/>
      <c r="E181" s="165"/>
      <c r="F181" s="186" t="s">
        <v>859</v>
      </c>
      <c r="G181" s="165"/>
      <c r="H181" s="165" t="s">
        <v>823</v>
      </c>
      <c r="I181" s="165" t="s">
        <v>861</v>
      </c>
      <c r="J181" s="165">
        <v>10</v>
      </c>
      <c r="K181" s="209"/>
    </row>
    <row r="182" spans="2:11" customFormat="1" ht="15" customHeight="1">
      <c r="B182" s="188"/>
      <c r="C182" s="165" t="s">
        <v>108</v>
      </c>
      <c r="D182" s="165"/>
      <c r="E182" s="165"/>
      <c r="F182" s="186" t="s">
        <v>859</v>
      </c>
      <c r="G182" s="165"/>
      <c r="H182" s="165" t="s">
        <v>933</v>
      </c>
      <c r="I182" s="165" t="s">
        <v>894</v>
      </c>
      <c r="J182" s="165"/>
      <c r="K182" s="209"/>
    </row>
    <row r="183" spans="2:11" customFormat="1" ht="15" customHeight="1">
      <c r="B183" s="188"/>
      <c r="C183" s="165" t="s">
        <v>934</v>
      </c>
      <c r="D183" s="165"/>
      <c r="E183" s="165"/>
      <c r="F183" s="186" t="s">
        <v>859</v>
      </c>
      <c r="G183" s="165"/>
      <c r="H183" s="165" t="s">
        <v>935</v>
      </c>
      <c r="I183" s="165" t="s">
        <v>894</v>
      </c>
      <c r="J183" s="165"/>
      <c r="K183" s="209"/>
    </row>
    <row r="184" spans="2:11" customFormat="1" ht="15" customHeight="1">
      <c r="B184" s="188"/>
      <c r="C184" s="165" t="s">
        <v>923</v>
      </c>
      <c r="D184" s="165"/>
      <c r="E184" s="165"/>
      <c r="F184" s="186" t="s">
        <v>859</v>
      </c>
      <c r="G184" s="165"/>
      <c r="H184" s="165" t="s">
        <v>936</v>
      </c>
      <c r="I184" s="165" t="s">
        <v>894</v>
      </c>
      <c r="J184" s="165"/>
      <c r="K184" s="209"/>
    </row>
    <row r="185" spans="2:11" customFormat="1" ht="15" customHeight="1">
      <c r="B185" s="188"/>
      <c r="C185" s="165" t="s">
        <v>110</v>
      </c>
      <c r="D185" s="165"/>
      <c r="E185" s="165"/>
      <c r="F185" s="186" t="s">
        <v>865</v>
      </c>
      <c r="G185" s="165"/>
      <c r="H185" s="165" t="s">
        <v>937</v>
      </c>
      <c r="I185" s="165" t="s">
        <v>861</v>
      </c>
      <c r="J185" s="165">
        <v>50</v>
      </c>
      <c r="K185" s="209"/>
    </row>
    <row r="186" spans="2:11" customFormat="1" ht="15" customHeight="1">
      <c r="B186" s="188"/>
      <c r="C186" s="165" t="s">
        <v>938</v>
      </c>
      <c r="D186" s="165"/>
      <c r="E186" s="165"/>
      <c r="F186" s="186" t="s">
        <v>865</v>
      </c>
      <c r="G186" s="165"/>
      <c r="H186" s="165" t="s">
        <v>939</v>
      </c>
      <c r="I186" s="165" t="s">
        <v>940</v>
      </c>
      <c r="J186" s="165"/>
      <c r="K186" s="209"/>
    </row>
    <row r="187" spans="2:11" customFormat="1" ht="15" customHeight="1">
      <c r="B187" s="188"/>
      <c r="C187" s="165" t="s">
        <v>941</v>
      </c>
      <c r="D187" s="165"/>
      <c r="E187" s="165"/>
      <c r="F187" s="186" t="s">
        <v>865</v>
      </c>
      <c r="G187" s="165"/>
      <c r="H187" s="165" t="s">
        <v>942</v>
      </c>
      <c r="I187" s="165" t="s">
        <v>940</v>
      </c>
      <c r="J187" s="165"/>
      <c r="K187" s="209"/>
    </row>
    <row r="188" spans="2:11" customFormat="1" ht="15" customHeight="1">
      <c r="B188" s="188"/>
      <c r="C188" s="165" t="s">
        <v>943</v>
      </c>
      <c r="D188" s="165"/>
      <c r="E188" s="165"/>
      <c r="F188" s="186" t="s">
        <v>865</v>
      </c>
      <c r="G188" s="165"/>
      <c r="H188" s="165" t="s">
        <v>944</v>
      </c>
      <c r="I188" s="165" t="s">
        <v>940</v>
      </c>
      <c r="J188" s="165"/>
      <c r="K188" s="209"/>
    </row>
    <row r="189" spans="2:11" customFormat="1" ht="15" customHeight="1">
      <c r="B189" s="188"/>
      <c r="C189" s="222" t="s">
        <v>945</v>
      </c>
      <c r="D189" s="165"/>
      <c r="E189" s="165"/>
      <c r="F189" s="186" t="s">
        <v>865</v>
      </c>
      <c r="G189" s="165"/>
      <c r="H189" s="165" t="s">
        <v>946</v>
      </c>
      <c r="I189" s="165" t="s">
        <v>947</v>
      </c>
      <c r="J189" s="223" t="s">
        <v>948</v>
      </c>
      <c r="K189" s="209"/>
    </row>
    <row r="190" spans="2:11" customFormat="1" ht="15" customHeight="1">
      <c r="B190" s="188"/>
      <c r="C190" s="222" t="s">
        <v>37</v>
      </c>
      <c r="D190" s="165"/>
      <c r="E190" s="165"/>
      <c r="F190" s="186" t="s">
        <v>859</v>
      </c>
      <c r="G190" s="165"/>
      <c r="H190" s="162" t="s">
        <v>949</v>
      </c>
      <c r="I190" s="165" t="s">
        <v>950</v>
      </c>
      <c r="J190" s="165"/>
      <c r="K190" s="209"/>
    </row>
    <row r="191" spans="2:11" customFormat="1" ht="15" customHeight="1">
      <c r="B191" s="188"/>
      <c r="C191" s="222" t="s">
        <v>951</v>
      </c>
      <c r="D191" s="165"/>
      <c r="E191" s="165"/>
      <c r="F191" s="186" t="s">
        <v>859</v>
      </c>
      <c r="G191" s="165"/>
      <c r="H191" s="165" t="s">
        <v>952</v>
      </c>
      <c r="I191" s="165" t="s">
        <v>894</v>
      </c>
      <c r="J191" s="165"/>
      <c r="K191" s="209"/>
    </row>
    <row r="192" spans="2:11" customFormat="1" ht="15" customHeight="1">
      <c r="B192" s="188"/>
      <c r="C192" s="222" t="s">
        <v>953</v>
      </c>
      <c r="D192" s="165"/>
      <c r="E192" s="165"/>
      <c r="F192" s="186" t="s">
        <v>859</v>
      </c>
      <c r="G192" s="165"/>
      <c r="H192" s="165" t="s">
        <v>954</v>
      </c>
      <c r="I192" s="165" t="s">
        <v>894</v>
      </c>
      <c r="J192" s="165"/>
      <c r="K192" s="209"/>
    </row>
    <row r="193" spans="2:11" customFormat="1" ht="15" customHeight="1">
      <c r="B193" s="188"/>
      <c r="C193" s="222" t="s">
        <v>955</v>
      </c>
      <c r="D193" s="165"/>
      <c r="E193" s="165"/>
      <c r="F193" s="186" t="s">
        <v>865</v>
      </c>
      <c r="G193" s="165"/>
      <c r="H193" s="165" t="s">
        <v>956</v>
      </c>
      <c r="I193" s="165" t="s">
        <v>894</v>
      </c>
      <c r="J193" s="165"/>
      <c r="K193" s="209"/>
    </row>
    <row r="194" spans="2:11" customFormat="1" ht="15" customHeight="1">
      <c r="B194" s="215"/>
      <c r="C194" s="224"/>
      <c r="D194" s="195"/>
      <c r="E194" s="195"/>
      <c r="F194" s="195"/>
      <c r="G194" s="195"/>
      <c r="H194" s="195"/>
      <c r="I194" s="195"/>
      <c r="J194" s="195"/>
      <c r="K194" s="216"/>
    </row>
    <row r="195" spans="2:11" customFormat="1" ht="18.75" customHeight="1">
      <c r="B195" s="197"/>
      <c r="C195" s="207"/>
      <c r="D195" s="207"/>
      <c r="E195" s="207"/>
      <c r="F195" s="217"/>
      <c r="G195" s="207"/>
      <c r="H195" s="207"/>
      <c r="I195" s="207"/>
      <c r="J195" s="207"/>
      <c r="K195" s="197"/>
    </row>
    <row r="196" spans="2:11" customFormat="1" ht="18.75" customHeight="1">
      <c r="B196" s="197"/>
      <c r="C196" s="207"/>
      <c r="D196" s="207"/>
      <c r="E196" s="207"/>
      <c r="F196" s="217"/>
      <c r="G196" s="207"/>
      <c r="H196" s="207"/>
      <c r="I196" s="207"/>
      <c r="J196" s="207"/>
      <c r="K196" s="197"/>
    </row>
    <row r="197" spans="2:11" customFormat="1" ht="18.75" customHeight="1">
      <c r="B197" s="172"/>
      <c r="C197" s="172"/>
      <c r="D197" s="172"/>
      <c r="E197" s="172"/>
      <c r="F197" s="172"/>
      <c r="G197" s="172"/>
      <c r="H197" s="172"/>
      <c r="I197" s="172"/>
      <c r="J197" s="172"/>
      <c r="K197" s="172"/>
    </row>
    <row r="198" spans="2:11" customFormat="1" ht="13.5">
      <c r="B198" s="154"/>
      <c r="C198" s="155"/>
      <c r="D198" s="155"/>
      <c r="E198" s="155"/>
      <c r="F198" s="155"/>
      <c r="G198" s="155"/>
      <c r="H198" s="155"/>
      <c r="I198" s="155"/>
      <c r="J198" s="155"/>
      <c r="K198" s="156"/>
    </row>
    <row r="199" spans="2:11" customFormat="1" ht="21">
      <c r="B199" s="157"/>
      <c r="C199" s="355" t="s">
        <v>957</v>
      </c>
      <c r="D199" s="355"/>
      <c r="E199" s="355"/>
      <c r="F199" s="355"/>
      <c r="G199" s="355"/>
      <c r="H199" s="355"/>
      <c r="I199" s="355"/>
      <c r="J199" s="355"/>
      <c r="K199" s="158"/>
    </row>
    <row r="200" spans="2:11" customFormat="1" ht="25.5" customHeight="1">
      <c r="B200" s="157"/>
      <c r="C200" s="225" t="s">
        <v>958</v>
      </c>
      <c r="D200" s="225"/>
      <c r="E200" s="225"/>
      <c r="F200" s="225" t="s">
        <v>959</v>
      </c>
      <c r="G200" s="226"/>
      <c r="H200" s="356" t="s">
        <v>960</v>
      </c>
      <c r="I200" s="356"/>
      <c r="J200" s="356"/>
      <c r="K200" s="158"/>
    </row>
    <row r="201" spans="2:11" customFormat="1" ht="5.25" customHeight="1">
      <c r="B201" s="188"/>
      <c r="C201" s="183"/>
      <c r="D201" s="183"/>
      <c r="E201" s="183"/>
      <c r="F201" s="183"/>
      <c r="G201" s="207"/>
      <c r="H201" s="183"/>
      <c r="I201" s="183"/>
      <c r="J201" s="183"/>
      <c r="K201" s="209"/>
    </row>
    <row r="202" spans="2:11" customFormat="1" ht="15" customHeight="1">
      <c r="B202" s="188"/>
      <c r="C202" s="165" t="s">
        <v>950</v>
      </c>
      <c r="D202" s="165"/>
      <c r="E202" s="165"/>
      <c r="F202" s="186" t="s">
        <v>38</v>
      </c>
      <c r="G202" s="165"/>
      <c r="H202" s="357" t="s">
        <v>961</v>
      </c>
      <c r="I202" s="357"/>
      <c r="J202" s="357"/>
      <c r="K202" s="209"/>
    </row>
    <row r="203" spans="2:11" customFormat="1" ht="15" customHeight="1">
      <c r="B203" s="188"/>
      <c r="C203" s="165"/>
      <c r="D203" s="165"/>
      <c r="E203" s="165"/>
      <c r="F203" s="186" t="s">
        <v>39</v>
      </c>
      <c r="G203" s="165"/>
      <c r="H203" s="357" t="s">
        <v>962</v>
      </c>
      <c r="I203" s="357"/>
      <c r="J203" s="357"/>
      <c r="K203" s="209"/>
    </row>
    <row r="204" spans="2:11" customFormat="1" ht="15" customHeight="1">
      <c r="B204" s="188"/>
      <c r="C204" s="165"/>
      <c r="D204" s="165"/>
      <c r="E204" s="165"/>
      <c r="F204" s="186" t="s">
        <v>42</v>
      </c>
      <c r="G204" s="165"/>
      <c r="H204" s="357" t="s">
        <v>963</v>
      </c>
      <c r="I204" s="357"/>
      <c r="J204" s="357"/>
      <c r="K204" s="209"/>
    </row>
    <row r="205" spans="2:11" customFormat="1" ht="15" customHeight="1">
      <c r="B205" s="188"/>
      <c r="C205" s="165"/>
      <c r="D205" s="165"/>
      <c r="E205" s="165"/>
      <c r="F205" s="186" t="s">
        <v>40</v>
      </c>
      <c r="G205" s="165"/>
      <c r="H205" s="357" t="s">
        <v>964</v>
      </c>
      <c r="I205" s="357"/>
      <c r="J205" s="357"/>
      <c r="K205" s="209"/>
    </row>
    <row r="206" spans="2:11" customFormat="1" ht="15" customHeight="1">
      <c r="B206" s="188"/>
      <c r="C206" s="165"/>
      <c r="D206" s="165"/>
      <c r="E206" s="165"/>
      <c r="F206" s="186" t="s">
        <v>41</v>
      </c>
      <c r="G206" s="165"/>
      <c r="H206" s="357" t="s">
        <v>965</v>
      </c>
      <c r="I206" s="357"/>
      <c r="J206" s="357"/>
      <c r="K206" s="209"/>
    </row>
    <row r="207" spans="2:11" customFormat="1" ht="15" customHeight="1">
      <c r="B207" s="188"/>
      <c r="C207" s="165"/>
      <c r="D207" s="165"/>
      <c r="E207" s="165"/>
      <c r="F207" s="186"/>
      <c r="G207" s="165"/>
      <c r="H207" s="165"/>
      <c r="I207" s="165"/>
      <c r="J207" s="165"/>
      <c r="K207" s="209"/>
    </row>
    <row r="208" spans="2:11" customFormat="1" ht="15" customHeight="1">
      <c r="B208" s="188"/>
      <c r="C208" s="165" t="s">
        <v>906</v>
      </c>
      <c r="D208" s="165"/>
      <c r="E208" s="165"/>
      <c r="F208" s="186" t="s">
        <v>74</v>
      </c>
      <c r="G208" s="165"/>
      <c r="H208" s="357" t="s">
        <v>966</v>
      </c>
      <c r="I208" s="357"/>
      <c r="J208" s="357"/>
      <c r="K208" s="209"/>
    </row>
    <row r="209" spans="2:11" customFormat="1" ht="15" customHeight="1">
      <c r="B209" s="188"/>
      <c r="C209" s="165"/>
      <c r="D209" s="165"/>
      <c r="E209" s="165"/>
      <c r="F209" s="186" t="s">
        <v>801</v>
      </c>
      <c r="G209" s="165"/>
      <c r="H209" s="357" t="s">
        <v>802</v>
      </c>
      <c r="I209" s="357"/>
      <c r="J209" s="357"/>
      <c r="K209" s="209"/>
    </row>
    <row r="210" spans="2:11" customFormat="1" ht="15" customHeight="1">
      <c r="B210" s="188"/>
      <c r="C210" s="165"/>
      <c r="D210" s="165"/>
      <c r="E210" s="165"/>
      <c r="F210" s="186" t="s">
        <v>799</v>
      </c>
      <c r="G210" s="165"/>
      <c r="H210" s="357" t="s">
        <v>967</v>
      </c>
      <c r="I210" s="357"/>
      <c r="J210" s="357"/>
      <c r="K210" s="209"/>
    </row>
    <row r="211" spans="2:11" customFormat="1" ht="15" customHeight="1">
      <c r="B211" s="227"/>
      <c r="C211" s="165"/>
      <c r="D211" s="165"/>
      <c r="E211" s="165"/>
      <c r="F211" s="186" t="s">
        <v>803</v>
      </c>
      <c r="G211" s="222"/>
      <c r="H211" s="358" t="s">
        <v>804</v>
      </c>
      <c r="I211" s="358"/>
      <c r="J211" s="358"/>
      <c r="K211" s="228"/>
    </row>
    <row r="212" spans="2:11" customFormat="1" ht="15" customHeight="1">
      <c r="B212" s="227"/>
      <c r="C212" s="165"/>
      <c r="D212" s="165"/>
      <c r="E212" s="165"/>
      <c r="F212" s="186" t="s">
        <v>805</v>
      </c>
      <c r="G212" s="222"/>
      <c r="H212" s="358" t="s">
        <v>968</v>
      </c>
      <c r="I212" s="358"/>
      <c r="J212" s="358"/>
      <c r="K212" s="228"/>
    </row>
    <row r="213" spans="2:11" customFormat="1" ht="15" customHeight="1">
      <c r="B213" s="227"/>
      <c r="C213" s="165"/>
      <c r="D213" s="165"/>
      <c r="E213" s="165"/>
      <c r="F213" s="186"/>
      <c r="G213" s="222"/>
      <c r="H213" s="213"/>
      <c r="I213" s="213"/>
      <c r="J213" s="213"/>
      <c r="K213" s="228"/>
    </row>
    <row r="214" spans="2:11" customFormat="1" ht="15" customHeight="1">
      <c r="B214" s="227"/>
      <c r="C214" s="165" t="s">
        <v>930</v>
      </c>
      <c r="D214" s="165"/>
      <c r="E214" s="165"/>
      <c r="F214" s="186">
        <v>1</v>
      </c>
      <c r="G214" s="222"/>
      <c r="H214" s="358" t="s">
        <v>969</v>
      </c>
      <c r="I214" s="358"/>
      <c r="J214" s="358"/>
      <c r="K214" s="228"/>
    </row>
    <row r="215" spans="2:11" customFormat="1" ht="15" customHeight="1">
      <c r="B215" s="227"/>
      <c r="C215" s="165"/>
      <c r="D215" s="165"/>
      <c r="E215" s="165"/>
      <c r="F215" s="186">
        <v>2</v>
      </c>
      <c r="G215" s="222"/>
      <c r="H215" s="358" t="s">
        <v>970</v>
      </c>
      <c r="I215" s="358"/>
      <c r="J215" s="358"/>
      <c r="K215" s="228"/>
    </row>
    <row r="216" spans="2:11" customFormat="1" ht="15" customHeight="1">
      <c r="B216" s="227"/>
      <c r="C216" s="165"/>
      <c r="D216" s="165"/>
      <c r="E216" s="165"/>
      <c r="F216" s="186">
        <v>3</v>
      </c>
      <c r="G216" s="222"/>
      <c r="H216" s="358" t="s">
        <v>971</v>
      </c>
      <c r="I216" s="358"/>
      <c r="J216" s="358"/>
      <c r="K216" s="228"/>
    </row>
    <row r="217" spans="2:11" customFormat="1" ht="15" customHeight="1">
      <c r="B217" s="227"/>
      <c r="C217" s="165"/>
      <c r="D217" s="165"/>
      <c r="E217" s="165"/>
      <c r="F217" s="186">
        <v>4</v>
      </c>
      <c r="G217" s="222"/>
      <c r="H217" s="358" t="s">
        <v>972</v>
      </c>
      <c r="I217" s="358"/>
      <c r="J217" s="358"/>
      <c r="K217" s="228"/>
    </row>
    <row r="218" spans="2:11" customFormat="1" ht="12.75" customHeight="1">
      <c r="B218" s="229"/>
      <c r="C218" s="230"/>
      <c r="D218" s="230"/>
      <c r="E218" s="230"/>
      <c r="F218" s="230"/>
      <c r="G218" s="230"/>
      <c r="H218" s="230"/>
      <c r="I218" s="230"/>
      <c r="J218" s="230"/>
      <c r="K218" s="231"/>
    </row>
  </sheetData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01 - Hygienické zázemí</vt:lpstr>
      <vt:lpstr>02 - Polytechnika 2- arch...</vt:lpstr>
      <vt:lpstr>Pokyny pro vyplnění</vt:lpstr>
      <vt:lpstr>'01 - Hygienické zázemí'!Názvy_tisku</vt:lpstr>
      <vt:lpstr>'02 - Polytechnika 2- arch...'!Názvy_tisku</vt:lpstr>
      <vt:lpstr>'Rekapitulace stavby'!Názvy_tisku</vt:lpstr>
      <vt:lpstr>'01 - Hygienické zázemí'!Oblast_tisku</vt:lpstr>
      <vt:lpstr>'02 - Polytechnika 2- arch...'!Oblast_tisku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DESKTOP-CO3P5C2\admin</dc:creator>
  <cp:lastModifiedBy>Alexander Ivanov</cp:lastModifiedBy>
  <dcterms:created xsi:type="dcterms:W3CDTF">2022-08-18T05:26:56Z</dcterms:created>
  <dcterms:modified xsi:type="dcterms:W3CDTF">2024-06-07T10:34:30Z</dcterms:modified>
</cp:coreProperties>
</file>